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00" firstSheet="14" activeTab="17"/>
  </bookViews>
  <sheets>
    <sheet name="Arkusz2" sheetId="1" r:id="rId1"/>
    <sheet name="Biuro Zarządu" sheetId="2" r:id="rId2"/>
    <sheet name="OUL" sheetId="3" r:id="rId3"/>
    <sheet name="o. noworodk.-położniczy" sheetId="4" r:id="rId4"/>
    <sheet name="o. dziecięcy" sheetId="5" r:id="rId5"/>
    <sheet name="o.chirurg." sheetId="6" r:id="rId6"/>
    <sheet name="o.wew. " sheetId="7" r:id="rId7"/>
    <sheet name="o.ginekologiczny " sheetId="8" r:id="rId8"/>
    <sheet name="pracownie end, p. chir. parter " sheetId="9" r:id="rId9"/>
    <sheet name="S.O.R." sheetId="10" r:id="rId10"/>
    <sheet name="Blok operacyjny" sheetId="11" r:id="rId11"/>
    <sheet name="Rtg" sheetId="12" r:id="rId12"/>
    <sheet name="poz. pomieszcz. stary budynek" sheetId="13" r:id="rId13"/>
    <sheet name="poz. pomieszcz. nowy budynek" sheetId="14" r:id="rId14"/>
    <sheet name="korytarze, szatnie" sheetId="15" r:id="rId15"/>
    <sheet name="steryl,stacja,zwłoki,odpady" sheetId="16" r:id="rId16"/>
    <sheet name="OIT" sheetId="17" r:id="rId17"/>
    <sheet name="Metry ogółem" sheetId="18" r:id="rId18"/>
  </sheets>
  <definedNames>
    <definedName name="_xlnm.Print_Area" localSheetId="3">'o. noworodk.-położniczy'!$A$1:$BM$70</definedName>
    <definedName name="_xlnm.Print_Area" localSheetId="7">'o.ginekologiczny '!$B$1:$Z$77</definedName>
    <definedName name="_xlnm.Print_Titles" localSheetId="4">'o. dziecięcy'!$2:$4</definedName>
    <definedName name="_xlnm.Print_Titles" localSheetId="3">'o. noworodk.-położniczy'!$2:$5</definedName>
    <definedName name="_xlnm.Print_Titles" localSheetId="5">'o.chirurg.'!$2:$4</definedName>
    <definedName name="_xlnm.Print_Titles" localSheetId="7">'o.ginekologiczny '!$2:$5</definedName>
    <definedName name="_xlnm.Print_Titles" localSheetId="6">'o.wew. '!$2:$4</definedName>
    <definedName name="_xlnm.Print_Titles" localSheetId="8">'pracownie end, p. chir. parter '!$2:$5</definedName>
    <definedName name="_xlnm.Print_Titles" localSheetId="11">'Rtg'!$2:$5</definedName>
    <definedName name="_xlnm.Print_Titles" localSheetId="9">'S.O.R.'!$2:$5</definedName>
  </definedNames>
  <calcPr fullCalcOnLoad="1"/>
</workbook>
</file>

<file path=xl/sharedStrings.xml><?xml version="1.0" encoding="utf-8"?>
<sst xmlns="http://schemas.openxmlformats.org/spreadsheetml/2006/main" count="4213" uniqueCount="615">
  <si>
    <t>Załącznik nr 2 B</t>
  </si>
  <si>
    <t>do SIWZ</t>
  </si>
  <si>
    <t>Wyposażenie oddziałów / komórek  Szpitala Średzkiego</t>
  </si>
  <si>
    <t>KOMÓRKA / ODDZIAŁ</t>
  </si>
  <si>
    <t>Biuro Zarządu</t>
  </si>
  <si>
    <t>korytarz</t>
  </si>
  <si>
    <t>klatka schodowa</t>
  </si>
  <si>
    <t>aneks kuchenny</t>
  </si>
  <si>
    <t>sekretariat</t>
  </si>
  <si>
    <t>biuro zarządu</t>
  </si>
  <si>
    <t>biuro</t>
  </si>
  <si>
    <t>łazienka</t>
  </si>
  <si>
    <t>RAZEM</t>
  </si>
  <si>
    <t>Strefa czystości w m2</t>
  </si>
  <si>
    <t>Razem</t>
  </si>
  <si>
    <t>strefa czystości</t>
  </si>
  <si>
    <t>II</t>
  </si>
  <si>
    <t>IV</t>
  </si>
  <si>
    <t>I</t>
  </si>
  <si>
    <t>III</t>
  </si>
  <si>
    <t>Pomieszczenia wyłączone z użytkowania do odwołania</t>
  </si>
  <si>
    <t>-</t>
  </si>
  <si>
    <t>podłoga w m2</t>
  </si>
  <si>
    <t xml:space="preserve">wykładzina pcv w m2    </t>
  </si>
  <si>
    <t>Płytki w m2</t>
  </si>
  <si>
    <t>umywalki</t>
  </si>
  <si>
    <t>Zlew 2 komorowy</t>
  </si>
  <si>
    <t>muszle klozetowe</t>
  </si>
  <si>
    <t>lustra</t>
  </si>
  <si>
    <t>płytki w m2</t>
  </si>
  <si>
    <t>wokół umywalki</t>
  </si>
  <si>
    <t>na całych ścianach</t>
  </si>
  <si>
    <t>wiadra na śmieci /brudną bieliznę</t>
  </si>
  <si>
    <t>grzejniki co</t>
  </si>
  <si>
    <t>parapety</t>
  </si>
  <si>
    <t>okna (rama + szyba)  w m2</t>
  </si>
  <si>
    <t>drzwi</t>
  </si>
  <si>
    <t>meble</t>
  </si>
  <si>
    <t>szafy/regały/szafki sojące i wiszące</t>
  </si>
  <si>
    <t>półki</t>
  </si>
  <si>
    <t>krzesła</t>
  </si>
  <si>
    <t>lampy sufitowe</t>
  </si>
  <si>
    <t>pojemniki/ uchwyty</t>
  </si>
  <si>
    <t>na mydło</t>
  </si>
  <si>
    <t>na papier toaletowy</t>
  </si>
  <si>
    <t>ręczniki</t>
  </si>
  <si>
    <t>lodówki</t>
  </si>
  <si>
    <t>telefony</t>
  </si>
  <si>
    <t>komputer</t>
  </si>
  <si>
    <t>fotele wyściełane</t>
  </si>
  <si>
    <t>OŚRODEK USPRAWNIANIA LECZNICZEGO UL. SPORTOWA 9</t>
  </si>
  <si>
    <t>PARTER</t>
  </si>
  <si>
    <t>PIWNICA</t>
  </si>
  <si>
    <t>hol wejściowy</t>
  </si>
  <si>
    <t>rejestracja</t>
  </si>
  <si>
    <t>gabinet masażu</t>
  </si>
  <si>
    <t>sala ćwiczeń</t>
  </si>
  <si>
    <t>dźwig</t>
  </si>
  <si>
    <t>łazienka prawa</t>
  </si>
  <si>
    <t>łazienka lewa</t>
  </si>
  <si>
    <t>pomieszczenie gospodarcze</t>
  </si>
  <si>
    <t>Pomieszczenie hydroterapii</t>
  </si>
  <si>
    <t>Pomieszczenie terapuls</t>
  </si>
  <si>
    <t>Pomieszczenie socjalne</t>
  </si>
  <si>
    <t>pomieszczenie kinezyterapii</t>
  </si>
  <si>
    <t>Strefa czystości</t>
  </si>
  <si>
    <t xml:space="preserve">II </t>
  </si>
  <si>
    <t>pomieszczenia wyłączone z użytkowania do odwołania</t>
  </si>
  <si>
    <t xml:space="preserve">wykł. pcv    </t>
  </si>
  <si>
    <t>parkiet</t>
  </si>
  <si>
    <t>płytki  w m2</t>
  </si>
  <si>
    <t>zlew</t>
  </si>
  <si>
    <t>wanny</t>
  </si>
  <si>
    <t>pisuar</t>
  </si>
  <si>
    <t>płytki</t>
  </si>
  <si>
    <t>panele na ścianach</t>
  </si>
  <si>
    <t>kabiny prysznicowe</t>
  </si>
  <si>
    <t>okna  pcv</t>
  </si>
  <si>
    <t>szafy</t>
  </si>
  <si>
    <t>na płyn dezynfekcyjny</t>
  </si>
  <si>
    <t>drewniane</t>
  </si>
  <si>
    <t>metalowe</t>
  </si>
  <si>
    <t>kozetka</t>
  </si>
  <si>
    <t>UGUL</t>
  </si>
  <si>
    <t>fotel</t>
  </si>
  <si>
    <t>materac</t>
  </si>
  <si>
    <t>biurka</t>
  </si>
  <si>
    <t>szafki kuchenne stojące i wiszące</t>
  </si>
  <si>
    <t>ODDZIAŁ POLOŻNICZO- NOWORODKOWY</t>
  </si>
  <si>
    <t>załącznik nr 2.6</t>
  </si>
  <si>
    <t>Nr pomieszczenia</t>
  </si>
  <si>
    <t>1.1</t>
  </si>
  <si>
    <t>1.2</t>
  </si>
  <si>
    <t>1.3</t>
  </si>
  <si>
    <t>1.3a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</si>
  <si>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</si>
  <si>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</si>
  <si>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</si>
  <si>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</si>
  <si>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</si>
  <si>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</si>
  <si>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</si>
  <si>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</si>
  <si>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</si>
  <si>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</si>
  <si>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</si>
  <si>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</si>
  <si>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</si>
  <si>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</si>
  <si>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</si>
  <si>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</si>
  <si>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</si>
  <si>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</si>
  <si>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</si>
  <si>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</si>
  <si>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</si>
  <si>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</si>
  <si>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</si>
  <si>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1.26a</t>
  </si>
  <si>
    <t>1.27</t>
  </si>
  <si>
    <t>1.27a</t>
  </si>
  <si>
    <t>1.28</t>
  </si>
  <si>
    <t>1.29</t>
  </si>
  <si>
    <t>1.30</t>
  </si>
  <si>
    <t>1.30a</t>
  </si>
  <si>
    <t>1.31</t>
  </si>
  <si>
    <t>1.32</t>
  </si>
  <si>
    <t>1.33</t>
  </si>
  <si>
    <t>1.34</t>
  </si>
  <si>
    <t>1.35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</si>
  <si>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</si>
  <si>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</si>
  <si>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</si>
  <si>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</si>
  <si>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</si>
  <si>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</si>
  <si>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</si>
  <si>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</si>
  <si>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</si>
  <si>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1.45a</t>
  </si>
  <si>
    <t>1.46</t>
  </si>
  <si>
    <t>1.47</t>
  </si>
  <si>
    <t>1.48</t>
  </si>
  <si>
    <t>1.49</t>
  </si>
  <si>
    <t>Nazwa pomieszczenia</t>
  </si>
  <si>
    <t>Magazyn brudny</t>
  </si>
  <si>
    <t>Śluza brudna</t>
  </si>
  <si>
    <t xml:space="preserve">Śluza </t>
  </si>
  <si>
    <t>Komunikacja</t>
  </si>
  <si>
    <t>Instrumentarium</t>
  </si>
  <si>
    <t>Przygotowanie pacjenta</t>
  </si>
  <si>
    <t>Sala cięć cesarskich</t>
  </si>
  <si>
    <t>Szatnia brudna</t>
  </si>
  <si>
    <t>Przygotowanie lekarzy- myjnia</t>
  </si>
  <si>
    <t>Szatnia czysta</t>
  </si>
  <si>
    <t>Węzeł sanitarny</t>
  </si>
  <si>
    <t>Szatnia o. szpit.</t>
  </si>
  <si>
    <t>Pom. Porządkowe</t>
  </si>
  <si>
    <t>Pokój rodzinny</t>
  </si>
  <si>
    <t xml:space="preserve">Kabina higieniczna </t>
  </si>
  <si>
    <t>Pokój pooperacyjny 3-łóżkowy</t>
  </si>
  <si>
    <t>Łazienka</t>
  </si>
  <si>
    <t>Pokój 5-łóżkowy</t>
  </si>
  <si>
    <t>Pokój 3- łóżkowy</t>
  </si>
  <si>
    <t xml:space="preserve">Komunikacja </t>
  </si>
  <si>
    <t>Pokój 2- łóżkowy matek z dziećmi</t>
  </si>
  <si>
    <t>Punkt pielęgniarski</t>
  </si>
  <si>
    <t>Pokój zab. Piel.</t>
  </si>
  <si>
    <t>Śluza</t>
  </si>
  <si>
    <t>Przedsionek</t>
  </si>
  <si>
    <t>Sala porodowa                            1 stanowiskowa</t>
  </si>
  <si>
    <t>Sala porodowa                            2 stanowiskowa</t>
  </si>
  <si>
    <t>Pokój PZP</t>
  </si>
  <si>
    <t>WC</t>
  </si>
  <si>
    <t>Pokój noworodków</t>
  </si>
  <si>
    <t>Pokój obserwacji</t>
  </si>
  <si>
    <t>Pokój inkubatorów</t>
  </si>
  <si>
    <t>Pok. Ordynatora</t>
  </si>
  <si>
    <t>Pokój lekarzy</t>
  </si>
  <si>
    <t>Pom. Socjal. Odwiedzających</t>
  </si>
  <si>
    <t>Kuchnia</t>
  </si>
  <si>
    <t>Kuchnia mleczna</t>
  </si>
  <si>
    <t>Brudownik</t>
  </si>
  <si>
    <t xml:space="preserve">Suma </t>
  </si>
  <si>
    <t>Pomieszczenia wyłączone z użytkowania             do odwołania</t>
  </si>
  <si>
    <t xml:space="preserve">wykł. pcv w     </t>
  </si>
  <si>
    <t>ceramika podłogowa</t>
  </si>
  <si>
    <t>PCV antyelektrostatyczne</t>
  </si>
  <si>
    <t>wykładzina ścienna w m2</t>
  </si>
  <si>
    <t>panel prysznicowy</t>
  </si>
  <si>
    <t>kosze na śmieci /brudną bieliznę</t>
  </si>
  <si>
    <t>stojaki do kroplówek</t>
  </si>
  <si>
    <t>wózki/dla chorych/ do żywności</t>
  </si>
  <si>
    <t>baseny</t>
  </si>
  <si>
    <t>miski</t>
  </si>
  <si>
    <t>kaczki</t>
  </si>
  <si>
    <t>okna  w m2</t>
  </si>
  <si>
    <t>rolety w m2</t>
  </si>
  <si>
    <t>szafy/ szafki wiszące-stojące</t>
  </si>
  <si>
    <t>stoliki przyłóżkowe</t>
  </si>
  <si>
    <t>ławki</t>
  </si>
  <si>
    <t>szafy z bielizną</t>
  </si>
  <si>
    <t>lampa bezcieniowa</t>
  </si>
  <si>
    <t>kinkiet</t>
  </si>
  <si>
    <t>Kratka wentylacyjna</t>
  </si>
  <si>
    <t>listwy odbojowe mb</t>
  </si>
  <si>
    <t>panel przyłóżkowy</t>
  </si>
  <si>
    <t>łóżka</t>
  </si>
  <si>
    <t>materace</t>
  </si>
  <si>
    <t>stanowisko noworodka</t>
  </si>
  <si>
    <t>łóżeczko noworodkowe</t>
  </si>
  <si>
    <t>lampki nocne</t>
  </si>
  <si>
    <t>ssaki elektryczne</t>
  </si>
  <si>
    <t>wysięgniki na kroplówki</t>
  </si>
  <si>
    <t>stoły</t>
  </si>
  <si>
    <t>kanapotapczan</t>
  </si>
  <si>
    <t>ławy drewniane</t>
  </si>
  <si>
    <t>kuchenka elektryczna</t>
  </si>
  <si>
    <t>monitory</t>
  </si>
  <si>
    <t>telewizor</t>
  </si>
  <si>
    <t>balkoniki do chodzenia</t>
  </si>
  <si>
    <t>biurko</t>
  </si>
  <si>
    <t>stojak do basenów</t>
  </si>
  <si>
    <t>wózki leżące</t>
  </si>
  <si>
    <t>wózki siedzące</t>
  </si>
  <si>
    <t>X</t>
  </si>
  <si>
    <t xml:space="preserve"> </t>
  </si>
  <si>
    <t>2,01a</t>
  </si>
  <si>
    <t>2,25a</t>
  </si>
  <si>
    <t>2,25b</t>
  </si>
  <si>
    <t>Pokój ordynatora</t>
  </si>
  <si>
    <t>Szatnia rodziców</t>
  </si>
  <si>
    <t>Magazyn czysty</t>
  </si>
  <si>
    <t>Salka zabaw</t>
  </si>
  <si>
    <t>Izolatka</t>
  </si>
  <si>
    <t>Pokój 2- łóżkowy</t>
  </si>
  <si>
    <t>Łazienka NPS</t>
  </si>
  <si>
    <t>Składzik porządkowy</t>
  </si>
  <si>
    <t>Pokój zabiegowy</t>
  </si>
  <si>
    <t>PPZP+punkt piel.</t>
  </si>
  <si>
    <t>Łazienka rodziców</t>
  </si>
  <si>
    <t>Pokój 3-łóżkowy</t>
  </si>
  <si>
    <t>Magazyn</t>
  </si>
  <si>
    <t>Pokój socjalny</t>
  </si>
  <si>
    <t>Zmywalnia</t>
  </si>
  <si>
    <t xml:space="preserve">Kuchnia </t>
  </si>
  <si>
    <t>Suma</t>
  </si>
  <si>
    <t>wykł. pcv w m2</t>
  </si>
  <si>
    <t>PCV antyelektrostatyczne w m2</t>
  </si>
  <si>
    <t>ceramika podłogowa                                           w m2</t>
  </si>
  <si>
    <t>wokół umywalki w m 2</t>
  </si>
  <si>
    <t>na całych ścianach w m2</t>
  </si>
  <si>
    <t>myjnia- dezynfektor</t>
  </si>
  <si>
    <t xml:space="preserve">wanny dziecięce </t>
  </si>
  <si>
    <t>wózki</t>
  </si>
  <si>
    <t>okna sufitowe  w m2</t>
  </si>
  <si>
    <t>3x 0,59; 1x 1,95</t>
  </si>
  <si>
    <t>fotel do biurka</t>
  </si>
  <si>
    <t xml:space="preserve">stół </t>
  </si>
  <si>
    <t xml:space="preserve">fotel </t>
  </si>
  <si>
    <t xml:space="preserve">kanapotapczan </t>
  </si>
  <si>
    <t>krzesło</t>
  </si>
  <si>
    <t>regał</t>
  </si>
  <si>
    <t>wieszak</t>
  </si>
  <si>
    <t>lada pielęgniarska</t>
  </si>
  <si>
    <t>łóżko matki</t>
  </si>
  <si>
    <t>lustro</t>
  </si>
  <si>
    <t>lampy bakteriob.</t>
  </si>
  <si>
    <t>Ilość dozowników, do których wkładów nie należy uwzględnić w ofercie</t>
  </si>
  <si>
    <t>na ręczniki papierowe</t>
  </si>
  <si>
    <t>lampki ścienne</t>
  </si>
  <si>
    <t>listwy odbojowe w mb.</t>
  </si>
  <si>
    <t>uchwyt do papieru toaletowego</t>
  </si>
  <si>
    <t>suszarka do włosów</t>
  </si>
  <si>
    <t>stoliki przyłózkowe</t>
  </si>
  <si>
    <t xml:space="preserve">panel </t>
  </si>
  <si>
    <t>okap kuchenny</t>
  </si>
  <si>
    <t>Kuchenka 4 palnikowa</t>
  </si>
  <si>
    <t>podgrzewacz do butelek</t>
  </si>
  <si>
    <t>wózek do posiłków</t>
  </si>
  <si>
    <t>waga niemow.</t>
  </si>
  <si>
    <t>stół do przewijania</t>
  </si>
  <si>
    <t>telewizor + półka</t>
  </si>
  <si>
    <t>aparat wrzutowy</t>
  </si>
  <si>
    <t>stół zabiegowy</t>
  </si>
  <si>
    <t>stolik zabiegowy</t>
  </si>
  <si>
    <t>wózek na brudną bieliznę</t>
  </si>
  <si>
    <t>zmywarka</t>
  </si>
  <si>
    <t xml:space="preserve">stół roboczy </t>
  </si>
  <si>
    <t>nocniczki</t>
  </si>
  <si>
    <t>Oddział chirurgiczny</t>
  </si>
  <si>
    <t>15.</t>
  </si>
  <si>
    <t>11.</t>
  </si>
  <si>
    <t>12.</t>
  </si>
  <si>
    <t>14.</t>
  </si>
  <si>
    <t>13.</t>
  </si>
  <si>
    <t>16.</t>
  </si>
  <si>
    <t>17.</t>
  </si>
  <si>
    <t>18.</t>
  </si>
  <si>
    <t>19.</t>
  </si>
  <si>
    <t>20.</t>
  </si>
  <si>
    <t>21.</t>
  </si>
  <si>
    <t>22.</t>
  </si>
  <si>
    <t>24.</t>
  </si>
  <si>
    <t>23.</t>
  </si>
  <si>
    <t>25.</t>
  </si>
  <si>
    <t>26.</t>
  </si>
  <si>
    <t>27.</t>
  </si>
  <si>
    <t>28.</t>
  </si>
  <si>
    <t>29.</t>
  </si>
  <si>
    <t>31.</t>
  </si>
  <si>
    <t>30.</t>
  </si>
  <si>
    <t>32.</t>
  </si>
  <si>
    <t>33.</t>
  </si>
  <si>
    <t>35.</t>
  </si>
  <si>
    <t>36.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</si>
  <si>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</si>
  <si>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</si>
  <si>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</si>
  <si>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</si>
  <si>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</si>
  <si>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</si>
  <si>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</si>
  <si>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</si>
  <si>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</si>
  <si>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</si>
  <si>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</si>
  <si>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</si>
  <si>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</si>
  <si>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</si>
  <si>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Pokój 5- łóżkowy</t>
  </si>
  <si>
    <t>kuchenka oddziałowa</t>
  </si>
  <si>
    <t>Łazienka korytarz</t>
  </si>
  <si>
    <t>Pokój-2 łóżkowy</t>
  </si>
  <si>
    <t>Pokój-4 łóżkowy</t>
  </si>
  <si>
    <t>Pokój 1- łóżkowy</t>
  </si>
  <si>
    <t>Pokój ordynaora</t>
  </si>
  <si>
    <t>płytki                                            w m2</t>
  </si>
  <si>
    <t>Zestawy prysznicowe</t>
  </si>
  <si>
    <t>rolety</t>
  </si>
  <si>
    <t>listwy odbojowe w mb</t>
  </si>
  <si>
    <t>Lampa bezcieniowa</t>
  </si>
  <si>
    <t>Panel przyłóżkowy</t>
  </si>
  <si>
    <t>ODDZIAŁ WEWNĘTRZNY</t>
  </si>
  <si>
    <t>Sala zabiegowa</t>
  </si>
  <si>
    <t>kuchnia</t>
  </si>
  <si>
    <t>łazienka dla personelu</t>
  </si>
  <si>
    <t>Pro Morte</t>
  </si>
  <si>
    <t>łazienka DNS</t>
  </si>
  <si>
    <t>brudownik</t>
  </si>
  <si>
    <t>sala Intensywnego Nadzoru</t>
  </si>
  <si>
    <t>dyżurka pielęgniarska</t>
  </si>
  <si>
    <t>5 izolatka</t>
  </si>
  <si>
    <t>śluza</t>
  </si>
  <si>
    <t>kuchenka dla pacjentów</t>
  </si>
  <si>
    <t>dyżurki lek.</t>
  </si>
  <si>
    <t>gabinet ordynatora</t>
  </si>
  <si>
    <t>pomieszczenie sekretarki</t>
  </si>
  <si>
    <t>płytki    w m2</t>
  </si>
  <si>
    <t>wokół umywalki w m2</t>
  </si>
  <si>
    <t>prysznice</t>
  </si>
  <si>
    <t>wózki dla chorych</t>
  </si>
  <si>
    <t>myjka dezynfektor</t>
  </si>
  <si>
    <t xml:space="preserve">okna  podwójne (rama + szyba)  w m2 </t>
  </si>
  <si>
    <t>przeszklenia m2</t>
  </si>
  <si>
    <t>chodziki</t>
  </si>
  <si>
    <t>szafy do bielizny</t>
  </si>
  <si>
    <t>ODDZIAŁ GINEKOLOGICZNY</t>
  </si>
  <si>
    <t>Pokój badań wysiłkowych</t>
  </si>
  <si>
    <t>pokój 3-łóżkowy</t>
  </si>
  <si>
    <t>izolatka</t>
  </si>
  <si>
    <t>WC dla nps</t>
  </si>
  <si>
    <t>pokój 4-łóżkowy</t>
  </si>
  <si>
    <t>pokójlekarzy</t>
  </si>
  <si>
    <t>pokój usg</t>
  </si>
  <si>
    <t>sala zabiegowa</t>
  </si>
  <si>
    <t>kabina higieniczna</t>
  </si>
  <si>
    <t>sala przyjęć</t>
  </si>
  <si>
    <t>komunikacja</t>
  </si>
  <si>
    <t>x</t>
  </si>
  <si>
    <t>Powierzchnia wyłączona</t>
  </si>
  <si>
    <t>wykładzina na ścianach</t>
  </si>
  <si>
    <t>myjka do podsuwaczy</t>
  </si>
  <si>
    <t>bidet</t>
  </si>
  <si>
    <t xml:space="preserve">wózki </t>
  </si>
  <si>
    <t xml:space="preserve">okna w m2 </t>
  </si>
  <si>
    <t>żaluzje alum. w m2</t>
  </si>
  <si>
    <t>półki pod tv</t>
  </si>
  <si>
    <t>ławki / stoły</t>
  </si>
  <si>
    <t>listwy odbojowe</t>
  </si>
  <si>
    <t>metalowe/pcv</t>
  </si>
  <si>
    <t>fotel ginekologiczny</t>
  </si>
  <si>
    <t>lampa stjąca</t>
  </si>
  <si>
    <t>stoliki zabiegowe</t>
  </si>
  <si>
    <t>ssak</t>
  </si>
  <si>
    <t>parawan</t>
  </si>
  <si>
    <t>reduktory tlenu</t>
  </si>
  <si>
    <t>sterylizatory</t>
  </si>
  <si>
    <t>łóżeczka noworodkowe</t>
  </si>
  <si>
    <t>lampki przyłóżkowe</t>
  </si>
  <si>
    <t>lampki nad umywalką</t>
  </si>
  <si>
    <t>stanowisko do resuscytacji noworodka</t>
  </si>
  <si>
    <t>stolik doprzewijania noworodków</t>
  </si>
  <si>
    <t>stojak do pompy</t>
  </si>
  <si>
    <t>aparat do KTG</t>
  </si>
  <si>
    <t>półki plast. stojące</t>
  </si>
  <si>
    <t>waga</t>
  </si>
  <si>
    <t>wieszak stojący</t>
  </si>
  <si>
    <t>listwa z lampami halogenowymi</t>
  </si>
  <si>
    <t>wózek siedzący</t>
  </si>
  <si>
    <t>wózek do przew. posiłków</t>
  </si>
  <si>
    <t>regały</t>
  </si>
  <si>
    <t>komputer + drukarka</t>
  </si>
  <si>
    <t>aparat doUSG</t>
  </si>
  <si>
    <t>lodówka</t>
  </si>
  <si>
    <t>mikrofala</t>
  </si>
  <si>
    <t>USG</t>
  </si>
  <si>
    <t>Endoskopia</t>
  </si>
  <si>
    <t>WC dla n/sprawnych</t>
  </si>
  <si>
    <t>gab. Zab.</t>
  </si>
  <si>
    <t>gab. Lek.</t>
  </si>
  <si>
    <t>poczekalnia</t>
  </si>
  <si>
    <t xml:space="preserve">POZ </t>
  </si>
  <si>
    <t>pom. porządkowe</t>
  </si>
  <si>
    <t>pom. usg</t>
  </si>
  <si>
    <t>gab. endosop.</t>
  </si>
  <si>
    <t>zmywalnia</t>
  </si>
  <si>
    <t>gab. endoskop. 2</t>
  </si>
  <si>
    <t>gab. Eeg</t>
  </si>
  <si>
    <t>hol</t>
  </si>
  <si>
    <t xml:space="preserve">wykł. pcv w m2    </t>
  </si>
  <si>
    <t>,</t>
  </si>
  <si>
    <t>Wykładzina na ścianach m2</t>
  </si>
  <si>
    <t xml:space="preserve">okna  w m2 </t>
  </si>
  <si>
    <t>szafy z bielizną/regały</t>
  </si>
  <si>
    <t>pcv</t>
  </si>
  <si>
    <t>zmywarka do naczyń</t>
  </si>
  <si>
    <t>SZPITALNY ODDZIAŁ RATUNKOWY</t>
  </si>
  <si>
    <t>sala resuscytacji 2</t>
  </si>
  <si>
    <t>gabinet zabiegowy</t>
  </si>
  <si>
    <t>pomieszcz. gosp. basenownia</t>
  </si>
  <si>
    <t>pom. socjalne</t>
  </si>
  <si>
    <t>dekontaminacja</t>
  </si>
  <si>
    <t>OIT</t>
  </si>
  <si>
    <t>łazienki / wc</t>
  </si>
  <si>
    <t xml:space="preserve"> sala obserwacyjna</t>
  </si>
  <si>
    <t>Punkt informacyjny</t>
  </si>
  <si>
    <t>pomieszczenie segregacji medycznej</t>
  </si>
  <si>
    <t>sala intensywnej wstępnej terapii</t>
  </si>
  <si>
    <t>dyżurka ratowników</t>
  </si>
  <si>
    <t>pomieszczenia socjalne</t>
  </si>
  <si>
    <t>pracownia usg</t>
  </si>
  <si>
    <t xml:space="preserve">wykł. pcv      </t>
  </si>
  <si>
    <t>wycofane</t>
  </si>
  <si>
    <t>okna  podwójne (rama + szyba)  w m2 (policzyć x 2)</t>
  </si>
  <si>
    <t>stół</t>
  </si>
  <si>
    <t>szafy oszklone</t>
  </si>
  <si>
    <t>wokół</t>
  </si>
  <si>
    <t>luksfery</t>
  </si>
  <si>
    <t>drzwi oszklone</t>
  </si>
  <si>
    <t>BLOK OPERACYJNY</t>
  </si>
  <si>
    <t>sale operacyjne</t>
  </si>
  <si>
    <t>pomieszczenia przyg. Pacjenta</t>
  </si>
  <si>
    <t>śluza i magazyn mat. sterylnych</t>
  </si>
  <si>
    <t>szatnia w piwnicy</t>
  </si>
  <si>
    <t>szatnia - śluza</t>
  </si>
  <si>
    <t>pokój wypoczynkowy dla personelu</t>
  </si>
  <si>
    <t>umywalnia</t>
  </si>
  <si>
    <t>część brudna</t>
  </si>
  <si>
    <t>pomieszczenie wybudzania pacjenta</t>
  </si>
  <si>
    <t>gabinet kierownika bloku</t>
  </si>
  <si>
    <t xml:space="preserve">wykł. pcv antyelektrostatyczne  </t>
  </si>
  <si>
    <t>lastriko</t>
  </si>
  <si>
    <t>ściany - farba zmywalna Caprol</t>
  </si>
  <si>
    <t>stoliki</t>
  </si>
  <si>
    <t>ława</t>
  </si>
  <si>
    <t>fotele</t>
  </si>
  <si>
    <t>kuchenka gazowa</t>
  </si>
  <si>
    <t>kosz na ligninę</t>
  </si>
  <si>
    <t>lamperia</t>
  </si>
  <si>
    <t xml:space="preserve"> Pracownia RTG</t>
  </si>
  <si>
    <t>RTG</t>
  </si>
  <si>
    <t>dyżurka piel</t>
  </si>
  <si>
    <t>aparat KT</t>
  </si>
  <si>
    <t>aparat rtg</t>
  </si>
  <si>
    <t>Strefa czystości RTG</t>
  </si>
  <si>
    <t>POZOSTAŁE POMIESZCZENIA OD IIp. DO PIWNICY</t>
  </si>
  <si>
    <t>II PIĘTRO</t>
  </si>
  <si>
    <t>laboratorium</t>
  </si>
  <si>
    <t>apteka</t>
  </si>
  <si>
    <t>strych</t>
  </si>
  <si>
    <t xml:space="preserve">wc/łazienka </t>
  </si>
  <si>
    <t>pomieszczenia administracji</t>
  </si>
  <si>
    <t>pomieszczenie informatyków</t>
  </si>
  <si>
    <t>serologia</t>
  </si>
  <si>
    <t>pomieszczenie dla pacjenta</t>
  </si>
  <si>
    <t>pokój pobrań</t>
  </si>
  <si>
    <t>pracownia</t>
  </si>
  <si>
    <t>pokój pobrań szpitalnych</t>
  </si>
  <si>
    <t>pokój socjalny</t>
  </si>
  <si>
    <t>pokój kierownika</t>
  </si>
  <si>
    <t>Pobrania bakteriolog.</t>
  </si>
  <si>
    <t>łazienka - piwnica</t>
  </si>
  <si>
    <t>biuro apteczne</t>
  </si>
  <si>
    <t>magazyn I</t>
  </si>
  <si>
    <t>magazyn II</t>
  </si>
  <si>
    <t>archiwum szpitalne</t>
  </si>
  <si>
    <t>windy 3 szt.</t>
  </si>
  <si>
    <t>panele</t>
  </si>
  <si>
    <t>regały magazynowe</t>
  </si>
  <si>
    <t>POZIOM</t>
  </si>
  <si>
    <t>II piętro</t>
  </si>
  <si>
    <t>nazwa pomieszczenia</t>
  </si>
  <si>
    <t>Klatka schodowa</t>
  </si>
  <si>
    <t>Wiatrołap</t>
  </si>
  <si>
    <t>Hol wejściowy</t>
  </si>
  <si>
    <t>POZ</t>
  </si>
  <si>
    <t>Medycyna Pracy</t>
  </si>
  <si>
    <t>Sanitariat</t>
  </si>
  <si>
    <t>Por. gin- poł</t>
  </si>
  <si>
    <t>Sanitariat D+NPS</t>
  </si>
  <si>
    <t>Rej por. g- p</t>
  </si>
  <si>
    <t>Hol komunikacyjny</t>
  </si>
  <si>
    <t>Szatnia</t>
  </si>
  <si>
    <t>Pom. Natrysków</t>
  </si>
  <si>
    <t>Umywalnia</t>
  </si>
  <si>
    <t>Pom. natrysków</t>
  </si>
  <si>
    <t>gres</t>
  </si>
  <si>
    <t xml:space="preserve">wykldzina ścienna </t>
  </si>
  <si>
    <t>na całych ścianach m2</t>
  </si>
  <si>
    <t xml:space="preserve">kosze na śmieci </t>
  </si>
  <si>
    <t>okna  pcv w m2</t>
  </si>
  <si>
    <t>krzesła/ławki</t>
  </si>
  <si>
    <t>kratka wentylacyjna</t>
  </si>
  <si>
    <t>na papier taletowy</t>
  </si>
  <si>
    <t xml:space="preserve">drzwi </t>
  </si>
  <si>
    <t>poręcze metalowe przyścienne mb.</t>
  </si>
  <si>
    <t>poręcze metalowe 1 m wysokość x mb</t>
  </si>
  <si>
    <t>zasłony prysznicowe</t>
  </si>
  <si>
    <t>klimatyzator</t>
  </si>
  <si>
    <t>powierzchnie szklane</t>
  </si>
  <si>
    <t>klatka schodowa boczna z parteru do IIp.</t>
  </si>
  <si>
    <t>klatka schodowa główna</t>
  </si>
  <si>
    <t>korytarz przy USG</t>
  </si>
  <si>
    <t>korytarz główny</t>
  </si>
  <si>
    <t>korytarz/ hall</t>
  </si>
  <si>
    <t>korytarz mały</t>
  </si>
  <si>
    <t>magazyn brudnej bielizny</t>
  </si>
  <si>
    <t>Powierzchnie wycofane</t>
  </si>
  <si>
    <t>CENTRALNA STERYLIZATORNIA / STACJA MYCIA I DEZYNFEKCJI ŁÓŻEK / POMIESZCZENIE PRZECHOWYWANIA ZWŁOK</t>
  </si>
  <si>
    <t xml:space="preserve">CENTRALNA STERYLIZATORNIA </t>
  </si>
  <si>
    <t>INNE</t>
  </si>
  <si>
    <t>wiatrołap-szatnia</t>
  </si>
  <si>
    <t>sortownia bielizny</t>
  </si>
  <si>
    <t>przedsionek</t>
  </si>
  <si>
    <t>pom. przyg. bielizny</t>
  </si>
  <si>
    <t>pomieszczenie przyjmowania</t>
  </si>
  <si>
    <t>pomieszcenie mycia idezynf.</t>
  </si>
  <si>
    <t>śluzy</t>
  </si>
  <si>
    <t>pom. przyg. pakietów</t>
  </si>
  <si>
    <t>mag.mat.ster.</t>
  </si>
  <si>
    <t>pom. wydawania</t>
  </si>
  <si>
    <t>pom sterylizacji</t>
  </si>
  <si>
    <t>pom.socjalne</t>
  </si>
  <si>
    <t>mycie idez. Wózków</t>
  </si>
  <si>
    <t>stacja uzdatniania wody</t>
  </si>
  <si>
    <t>pracownia endosopii</t>
  </si>
  <si>
    <t>pomieszczenie przech. zwłok</t>
  </si>
  <si>
    <t>pomieszczenie na odpady medyczne</t>
  </si>
  <si>
    <t>farba chlorokauczukowa</t>
  </si>
  <si>
    <t xml:space="preserve">zlewy </t>
  </si>
  <si>
    <t>płytki na ścianach</t>
  </si>
  <si>
    <t>wózki ze stali nierdzewnej</t>
  </si>
  <si>
    <t>sterylizator</t>
  </si>
  <si>
    <t>zgrzewarka</t>
  </si>
  <si>
    <t>myjnia/myjnia ultradźwiękowa</t>
  </si>
  <si>
    <t>okna pcv w m2</t>
  </si>
  <si>
    <t>drzwi pcv</t>
  </si>
  <si>
    <t>Śluza oddziałowa</t>
  </si>
  <si>
    <t>składzik porządkowy</t>
  </si>
  <si>
    <t>sala chorych</t>
  </si>
  <si>
    <t>szatnia</t>
  </si>
  <si>
    <t>płytki   w m2</t>
  </si>
  <si>
    <t>dezynfektor</t>
  </si>
  <si>
    <t xml:space="preserve">okna  pcv.  w m2 </t>
  </si>
  <si>
    <t>szafki stojące</t>
  </si>
  <si>
    <t>kanapa</t>
  </si>
  <si>
    <t>szafy na leki</t>
  </si>
  <si>
    <t>ściany - farba zmywalna Caparol (m2)</t>
  </si>
  <si>
    <t>Strefy sprzątane.</t>
  </si>
  <si>
    <t>strefa</t>
  </si>
  <si>
    <t>razem</t>
  </si>
  <si>
    <t>Strefa czystości- metry wszystkie</t>
  </si>
  <si>
    <t>o. wew</t>
  </si>
  <si>
    <t>o. chirurgiczny</t>
  </si>
  <si>
    <t>o. dziecięcy</t>
  </si>
  <si>
    <t>SOR</t>
  </si>
  <si>
    <t>Blok operacyjny</t>
  </si>
  <si>
    <t xml:space="preserve">Rtg </t>
  </si>
  <si>
    <t>CS, pom.odp.med.,</t>
  </si>
  <si>
    <t>Pozostałe pomieszczenia (nowy budynek)</t>
  </si>
  <si>
    <t>0,oo</t>
  </si>
  <si>
    <t>Pozostałe pomieszczenia (stary budynek)</t>
  </si>
  <si>
    <t>OUL ul. Sportowa 9</t>
  </si>
  <si>
    <t>razem metry</t>
  </si>
  <si>
    <t>o. ginekologiczno - położniczy, blok porodowy</t>
  </si>
  <si>
    <t>o. noworodkowy</t>
  </si>
  <si>
    <t>Prac. Endoskopii</t>
  </si>
  <si>
    <t>Por. chirurgiczna, ginekologiczna, medycyny pracy, lekarza POZ</t>
  </si>
  <si>
    <t>Rejestracja</t>
  </si>
  <si>
    <t>Administracja</t>
  </si>
  <si>
    <t>Laboratorium, serologia</t>
  </si>
  <si>
    <t>Apteka</t>
  </si>
  <si>
    <t>Korytarze, szatnie (stara część)</t>
  </si>
  <si>
    <t>Korytarze, szatnie (nowa część)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</si>
</sst>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68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18"/>
      <name val="Arial CE"/>
      <family val="2"/>
    </font>
    <font>
      <sz val="18"/>
      <name val="Times New Roman"/>
      <family val="1"/>
    </font>
    <font>
      <sz val="14"/>
      <name val="Arial CE"/>
      <family val="2"/>
    </font>
    <font>
      <sz val="10"/>
      <color indexed="14"/>
      <name val="Arial CE"/>
      <family val="0"/>
    </font>
    <font>
      <sz val="16"/>
      <name val="Arial CE"/>
      <family val="2"/>
    </font>
    <font>
      <sz val="16"/>
      <color indexed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6"/>
      <name val="Times New Roman"/>
      <family val="1"/>
    </font>
    <font>
      <b/>
      <sz val="16"/>
      <name val="Arial CE"/>
      <family val="2"/>
    </font>
    <font>
      <b/>
      <sz val="16"/>
      <name val="Times New Roman"/>
      <family val="1"/>
    </font>
    <font>
      <sz val="18"/>
      <color indexed="10"/>
      <name val="Arial CE"/>
      <family val="2"/>
    </font>
    <font>
      <sz val="18"/>
      <color indexed="10"/>
      <name val="Times New Roman"/>
      <family val="1"/>
    </font>
    <font>
      <sz val="10"/>
      <color indexed="10"/>
      <name val="Arial CE"/>
      <family val="2"/>
    </font>
    <font>
      <sz val="16"/>
      <color indexed="10"/>
      <name val="Arial CE"/>
      <family val="2"/>
    </font>
    <font>
      <sz val="20"/>
      <name val="Arial CE"/>
      <family val="2"/>
    </font>
    <font>
      <sz val="12"/>
      <color indexed="10"/>
      <name val="Arial CE"/>
      <family val="2"/>
    </font>
    <font>
      <b/>
      <sz val="18"/>
      <name val="Times New Roman"/>
      <family val="1"/>
    </font>
    <font>
      <sz val="16"/>
      <color indexed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4"/>
      <color indexed="8"/>
      <name val="Arial CE"/>
      <family val="2"/>
    </font>
    <font>
      <sz val="8"/>
      <color indexed="8"/>
      <name val="Cambria"/>
      <family val="1"/>
    </font>
    <font>
      <sz val="16"/>
      <color indexed="8"/>
      <name val="Arial CE"/>
      <family val="2"/>
    </font>
    <font>
      <sz val="18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16"/>
      <name val="Arial CE"/>
      <family val="2"/>
    </font>
    <font>
      <b/>
      <sz val="10"/>
      <name val="Arial CE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1" fontId="7" fillId="0" borderId="10" xfId="0" applyNumberFormat="1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2" fontId="4" fillId="0" borderId="10" xfId="0" applyNumberFormat="1" applyFont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2" fontId="7" fillId="0" borderId="12" xfId="0" applyNumberFormat="1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 wrapText="1"/>
    </xf>
    <xf numFmtId="2" fontId="7" fillId="0" borderId="10" xfId="0" applyNumberFormat="1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2" fontId="15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7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2" fontId="7" fillId="0" borderId="10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 wrapText="1"/>
    </xf>
    <xf numFmtId="2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/>
    </xf>
    <xf numFmtId="1" fontId="17" fillId="0" borderId="10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/>
    </xf>
    <xf numFmtId="2" fontId="17" fillId="0" borderId="1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2" fontId="4" fillId="0" borderId="18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2" fontId="22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90"/>
    </xf>
    <xf numFmtId="0" fontId="27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/>
    </xf>
    <xf numFmtId="2" fontId="28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2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/>
    </xf>
    <xf numFmtId="2" fontId="67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"/>
  <sheetViews>
    <sheetView zoomScale="70" zoomScaleNormal="70" zoomScaleSheetLayoutView="50" zoomScalePageLayoutView="0" workbookViewId="0" topLeftCell="A1">
      <selection activeCell="A1" sqref="A1"/>
    </sheetView>
  </sheetViews>
  <sheetFormatPr defaultColWidth="9.00390625" defaultRowHeight="12.75"/>
  <cols>
    <col min="2" max="2" width="12.75390625" style="0" customWidth="1"/>
    <col min="7" max="7" width="18.625" style="0" customWidth="1"/>
  </cols>
  <sheetData>
    <row r="3" spans="2:4" ht="12.75">
      <c r="B3" t="s">
        <v>0</v>
      </c>
      <c r="C3" t="s">
        <v>1</v>
      </c>
      <c r="D3" s="1"/>
    </row>
    <row r="4" ht="12.75">
      <c r="B4" t="s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52"/>
  <sheetViews>
    <sheetView zoomScale="70" zoomScaleNormal="70" zoomScaleSheetLayoutView="50" zoomScalePageLayoutView="0" workbookViewId="0" topLeftCell="B1">
      <selection activeCell="AF11" sqref="AF11"/>
    </sheetView>
  </sheetViews>
  <sheetFormatPr defaultColWidth="9.00390625" defaultRowHeight="12.75"/>
  <cols>
    <col min="1" max="1" width="9.125" style="39" customWidth="1"/>
    <col min="2" max="2" width="11.25390625" style="39" customWidth="1"/>
    <col min="3" max="3" width="34.375" style="47" customWidth="1"/>
    <col min="4" max="23" width="11.125" style="39" customWidth="1"/>
    <col min="24" max="24" width="12.25390625" style="46" customWidth="1"/>
    <col min="25" max="25" width="9.625" style="39" customWidth="1"/>
    <col min="26" max="26" width="12.00390625" style="39" customWidth="1"/>
    <col min="27" max="27" width="9.125" style="39" customWidth="1"/>
    <col min="28" max="28" width="9.25390625" style="39" customWidth="1"/>
    <col min="29" max="29" width="10.00390625" style="39" customWidth="1"/>
    <col min="30" max="31" width="9.25390625" style="39" customWidth="1"/>
    <col min="32" max="32" width="10.875" style="39" customWidth="1"/>
    <col min="33" max="16384" width="9.125" style="39" customWidth="1"/>
  </cols>
  <sheetData>
    <row r="2" spans="3:23" ht="48.75" customHeight="1">
      <c r="C2" s="47" t="s">
        <v>3</v>
      </c>
      <c r="D2" s="46" t="s">
        <v>437</v>
      </c>
      <c r="E2" s="46"/>
      <c r="F2" s="46"/>
      <c r="G2" s="46"/>
      <c r="H2" s="46"/>
      <c r="I2" s="46"/>
      <c r="S2" s="102"/>
      <c r="T2" s="102"/>
      <c r="U2" s="102"/>
      <c r="V2" s="102"/>
      <c r="W2" s="102"/>
    </row>
    <row r="4" spans="4:23" ht="20.25">
      <c r="D4" s="174"/>
      <c r="E4" s="174"/>
      <c r="F4" s="174"/>
      <c r="G4" s="174"/>
      <c r="H4" s="174"/>
      <c r="I4" s="174"/>
      <c r="J4" s="197"/>
      <c r="K4" s="197"/>
      <c r="L4" s="197"/>
      <c r="M4" s="197"/>
      <c r="N4" s="197"/>
      <c r="O4" s="197"/>
      <c r="P4" s="197"/>
      <c r="Q4" s="174"/>
      <c r="R4" s="174"/>
      <c r="S4" s="198"/>
      <c r="T4" s="198"/>
      <c r="U4" s="198"/>
      <c r="V4" s="198"/>
      <c r="W4" s="198"/>
    </row>
    <row r="5" spans="3:24" s="46" customFormat="1" ht="150.75" customHeight="1">
      <c r="C5" s="47"/>
      <c r="D5" s="49" t="s">
        <v>438</v>
      </c>
      <c r="E5" s="49" t="s">
        <v>439</v>
      </c>
      <c r="F5" s="49" t="s">
        <v>237</v>
      </c>
      <c r="G5" s="49" t="s">
        <v>440</v>
      </c>
      <c r="H5" s="49" t="s">
        <v>441</v>
      </c>
      <c r="I5" s="49" t="s">
        <v>442</v>
      </c>
      <c r="J5" s="49" t="s">
        <v>443</v>
      </c>
      <c r="K5" s="49" t="s">
        <v>5</v>
      </c>
      <c r="L5" s="49" t="s">
        <v>444</v>
      </c>
      <c r="M5" s="49" t="s">
        <v>331</v>
      </c>
      <c r="N5" s="49" t="s">
        <v>443</v>
      </c>
      <c r="O5" s="49" t="s">
        <v>445</v>
      </c>
      <c r="P5" s="49" t="s">
        <v>355</v>
      </c>
      <c r="Q5" s="49" t="s">
        <v>446</v>
      </c>
      <c r="R5" s="49" t="s">
        <v>447</v>
      </c>
      <c r="S5" s="49" t="s">
        <v>448</v>
      </c>
      <c r="T5" s="49" t="s">
        <v>449</v>
      </c>
      <c r="U5" s="49" t="s">
        <v>450</v>
      </c>
      <c r="V5" s="49" t="s">
        <v>451</v>
      </c>
      <c r="W5" s="49" t="s">
        <v>6</v>
      </c>
      <c r="X5" s="52" t="s">
        <v>12</v>
      </c>
    </row>
    <row r="6" spans="3:24" s="46" customFormat="1" ht="41.25" customHeight="1">
      <c r="C6" s="53" t="s">
        <v>15</v>
      </c>
      <c r="D6" s="53" t="s">
        <v>16</v>
      </c>
      <c r="E6" s="53" t="s">
        <v>19</v>
      </c>
      <c r="F6" s="53" t="s">
        <v>17</v>
      </c>
      <c r="G6" s="53" t="s">
        <v>17</v>
      </c>
      <c r="H6" s="53" t="s">
        <v>16</v>
      </c>
      <c r="I6" s="53" t="s">
        <v>16</v>
      </c>
      <c r="J6" s="53" t="s">
        <v>16</v>
      </c>
      <c r="K6" s="53" t="s">
        <v>16</v>
      </c>
      <c r="L6" s="53" t="s">
        <v>17</v>
      </c>
      <c r="M6" s="53" t="s">
        <v>16</v>
      </c>
      <c r="N6" s="53" t="s">
        <v>16</v>
      </c>
      <c r="O6" s="53" t="s">
        <v>16</v>
      </c>
      <c r="P6" s="53" t="s">
        <v>16</v>
      </c>
      <c r="Q6" s="53" t="s">
        <v>16</v>
      </c>
      <c r="R6" s="53" t="s">
        <v>16</v>
      </c>
      <c r="S6" s="53" t="s">
        <v>19</v>
      </c>
      <c r="T6" s="53" t="s">
        <v>16</v>
      </c>
      <c r="U6" s="53" t="s">
        <v>16</v>
      </c>
      <c r="V6" s="53" t="s">
        <v>16</v>
      </c>
      <c r="W6" s="53" t="s">
        <v>16</v>
      </c>
      <c r="X6" s="52"/>
    </row>
    <row r="7" spans="3:32" ht="54.75" customHeight="1">
      <c r="C7" s="55" t="s">
        <v>67</v>
      </c>
      <c r="D7" s="44" t="s">
        <v>21</v>
      </c>
      <c r="E7" s="44" t="s">
        <v>21</v>
      </c>
      <c r="F7" s="44" t="s">
        <v>21</v>
      </c>
      <c r="G7" s="44" t="s">
        <v>21</v>
      </c>
      <c r="H7" s="44" t="s">
        <v>21</v>
      </c>
      <c r="I7" s="44" t="s">
        <v>21</v>
      </c>
      <c r="J7" s="44" t="s">
        <v>21</v>
      </c>
      <c r="K7" s="44" t="s">
        <v>21</v>
      </c>
      <c r="L7" s="44" t="s">
        <v>21</v>
      </c>
      <c r="M7" s="44" t="s">
        <v>21</v>
      </c>
      <c r="N7" s="44" t="s">
        <v>21</v>
      </c>
      <c r="O7" s="44" t="s">
        <v>21</v>
      </c>
      <c r="P7" s="44" t="s">
        <v>21</v>
      </c>
      <c r="Q7" s="44" t="s">
        <v>21</v>
      </c>
      <c r="R7" s="44" t="s">
        <v>21</v>
      </c>
      <c r="S7" s="44" t="s">
        <v>21</v>
      </c>
      <c r="T7" s="44" t="s">
        <v>21</v>
      </c>
      <c r="U7" s="44" t="s">
        <v>21</v>
      </c>
      <c r="V7" s="44" t="s">
        <v>379</v>
      </c>
      <c r="W7" s="44" t="s">
        <v>21</v>
      </c>
      <c r="AB7" s="289" t="s">
        <v>13</v>
      </c>
      <c r="AC7" s="289"/>
      <c r="AD7" s="289"/>
      <c r="AE7" s="289"/>
      <c r="AF7" s="44" t="s">
        <v>14</v>
      </c>
    </row>
    <row r="8" spans="2:32" ht="35.25" customHeight="1">
      <c r="B8" s="309" t="s">
        <v>22</v>
      </c>
      <c r="C8" s="53" t="s">
        <v>452</v>
      </c>
      <c r="D8" s="56">
        <v>20.76</v>
      </c>
      <c r="E8" s="56" t="s">
        <v>21</v>
      </c>
      <c r="F8" s="56" t="s">
        <v>21</v>
      </c>
      <c r="G8" s="56" t="s">
        <v>21</v>
      </c>
      <c r="H8" s="56">
        <v>31.54</v>
      </c>
      <c r="I8" s="56">
        <v>6.98</v>
      </c>
      <c r="J8" s="56">
        <v>16.07</v>
      </c>
      <c r="K8" s="56" t="s">
        <v>21</v>
      </c>
      <c r="L8" s="56" t="s">
        <v>21</v>
      </c>
      <c r="M8" s="56" t="s">
        <v>21</v>
      </c>
      <c r="N8" s="56">
        <v>21.58</v>
      </c>
      <c r="O8" s="56">
        <v>50.21</v>
      </c>
      <c r="P8" s="56">
        <v>32.46</v>
      </c>
      <c r="Q8" s="44">
        <v>3.44</v>
      </c>
      <c r="R8" s="44"/>
      <c r="S8" s="44">
        <v>40.83</v>
      </c>
      <c r="T8" s="44">
        <v>19.76</v>
      </c>
      <c r="U8" s="44">
        <v>46.77</v>
      </c>
      <c r="V8" s="44">
        <v>11.69</v>
      </c>
      <c r="W8" s="44" t="s">
        <v>21</v>
      </c>
      <c r="X8" s="44">
        <f aca="true" t="shared" si="0" ref="X8:X52">SUM(D8:W8)</f>
        <v>302.09</v>
      </c>
      <c r="AB8" s="44" t="s">
        <v>18</v>
      </c>
      <c r="AC8" s="44" t="s">
        <v>16</v>
      </c>
      <c r="AD8" s="44" t="s">
        <v>19</v>
      </c>
      <c r="AE8" s="44" t="s">
        <v>17</v>
      </c>
      <c r="AF8" s="44"/>
    </row>
    <row r="9" spans="2:32" ht="42.75" customHeight="1">
      <c r="B9" s="309"/>
      <c r="C9" s="53" t="s">
        <v>337</v>
      </c>
      <c r="D9" s="56" t="s">
        <v>21</v>
      </c>
      <c r="E9" s="56">
        <v>40.47</v>
      </c>
      <c r="F9" s="56">
        <v>2.91</v>
      </c>
      <c r="G9" s="56">
        <v>10.25</v>
      </c>
      <c r="H9" s="56" t="s">
        <v>21</v>
      </c>
      <c r="I9" s="56" t="s">
        <v>21</v>
      </c>
      <c r="J9" s="56" t="s">
        <v>21</v>
      </c>
      <c r="K9" s="56">
        <v>135.81</v>
      </c>
      <c r="L9" s="56">
        <v>27.74</v>
      </c>
      <c r="M9" s="44">
        <v>4.92</v>
      </c>
      <c r="N9" s="44" t="s">
        <v>21</v>
      </c>
      <c r="O9" s="44" t="s">
        <v>21</v>
      </c>
      <c r="P9" s="44" t="s">
        <v>21</v>
      </c>
      <c r="Q9" s="44" t="s">
        <v>21</v>
      </c>
      <c r="R9" s="44">
        <v>50.82</v>
      </c>
      <c r="S9" s="44" t="s">
        <v>21</v>
      </c>
      <c r="T9" s="44" t="s">
        <v>21</v>
      </c>
      <c r="U9" s="44" t="s">
        <v>21</v>
      </c>
      <c r="V9" s="44" t="s">
        <v>21</v>
      </c>
      <c r="W9" s="44">
        <v>33.09</v>
      </c>
      <c r="X9" s="44">
        <f t="shared" si="0"/>
        <v>306.01</v>
      </c>
      <c r="AB9" s="200">
        <v>0</v>
      </c>
      <c r="AC9" s="200">
        <f>SUM(D8+H8+I8+J8+K9+M9+N8+O8+P8+Q8+T8+U8+W9+R9)</f>
        <v>474.20999999999987</v>
      </c>
      <c r="AD9" s="200">
        <f>SUM(E9+S8)</f>
        <v>81.3</v>
      </c>
      <c r="AE9" s="200">
        <f>SUM(G9+L9+F9)</f>
        <v>40.89999999999999</v>
      </c>
      <c r="AF9" s="200">
        <f>SUM(AB9:AE9)</f>
        <v>596.4099999999999</v>
      </c>
    </row>
    <row r="10" spans="3:32" ht="35.25" customHeight="1">
      <c r="C10" s="53" t="s">
        <v>25</v>
      </c>
      <c r="D10" s="44">
        <v>1</v>
      </c>
      <c r="E10" s="44">
        <v>2</v>
      </c>
      <c r="F10" s="44">
        <v>1</v>
      </c>
      <c r="G10" s="44" t="s">
        <v>21</v>
      </c>
      <c r="H10" s="44" t="s">
        <v>21</v>
      </c>
      <c r="I10" s="58">
        <v>1</v>
      </c>
      <c r="J10" s="44">
        <v>1</v>
      </c>
      <c r="K10" s="44" t="s">
        <v>21</v>
      </c>
      <c r="L10" s="44">
        <v>8</v>
      </c>
      <c r="M10" s="44">
        <v>1</v>
      </c>
      <c r="N10" s="44">
        <v>1</v>
      </c>
      <c r="O10" s="44">
        <v>1</v>
      </c>
      <c r="P10" s="44" t="s">
        <v>21</v>
      </c>
      <c r="Q10" s="44" t="s">
        <v>21</v>
      </c>
      <c r="R10" s="44">
        <v>3</v>
      </c>
      <c r="S10" s="44" t="s">
        <v>21</v>
      </c>
      <c r="T10" s="44">
        <v>1</v>
      </c>
      <c r="U10" s="44">
        <v>3</v>
      </c>
      <c r="V10" s="44">
        <v>1</v>
      </c>
      <c r="W10" s="44" t="s">
        <v>21</v>
      </c>
      <c r="X10" s="44">
        <f t="shared" si="0"/>
        <v>25</v>
      </c>
      <c r="Y10" s="40"/>
      <c r="Z10" s="305" t="s">
        <v>453</v>
      </c>
      <c r="AA10" s="305"/>
      <c r="AB10" s="56">
        <v>0</v>
      </c>
      <c r="AC10" s="56">
        <f>V8</f>
        <v>11.69</v>
      </c>
      <c r="AD10" s="56">
        <v>0</v>
      </c>
      <c r="AE10" s="56">
        <v>0</v>
      </c>
      <c r="AF10" s="56">
        <f>SUM(AB10:AE10)</f>
        <v>11.69</v>
      </c>
    </row>
    <row r="11" spans="3:32" ht="35.25" customHeight="1">
      <c r="C11" s="53" t="s">
        <v>27</v>
      </c>
      <c r="D11" s="44" t="s">
        <v>21</v>
      </c>
      <c r="E11" s="44"/>
      <c r="F11" s="44" t="s">
        <v>21</v>
      </c>
      <c r="G11" s="44" t="s">
        <v>21</v>
      </c>
      <c r="H11" s="44" t="s">
        <v>21</v>
      </c>
      <c r="I11" s="56" t="s">
        <v>21</v>
      </c>
      <c r="J11" s="44" t="s">
        <v>21</v>
      </c>
      <c r="K11" s="44" t="s">
        <v>21</v>
      </c>
      <c r="L11" s="44">
        <v>8</v>
      </c>
      <c r="M11" s="44" t="s">
        <v>21</v>
      </c>
      <c r="N11" s="44" t="s">
        <v>21</v>
      </c>
      <c r="O11" s="44" t="s">
        <v>21</v>
      </c>
      <c r="P11" s="44" t="s">
        <v>21</v>
      </c>
      <c r="Q11" s="44" t="s">
        <v>21</v>
      </c>
      <c r="R11" s="44" t="s">
        <v>21</v>
      </c>
      <c r="S11" s="44" t="s">
        <v>21</v>
      </c>
      <c r="T11" s="44" t="s">
        <v>21</v>
      </c>
      <c r="U11" s="44" t="s">
        <v>21</v>
      </c>
      <c r="V11" s="44" t="s">
        <v>21</v>
      </c>
      <c r="W11" s="44" t="s">
        <v>21</v>
      </c>
      <c r="X11" s="44">
        <f t="shared" si="0"/>
        <v>8</v>
      </c>
      <c r="AF11" s="62"/>
    </row>
    <row r="12" spans="3:24" ht="35.25" customHeight="1">
      <c r="C12" s="53" t="s">
        <v>28</v>
      </c>
      <c r="D12" s="44" t="s">
        <v>21</v>
      </c>
      <c r="E12" s="44">
        <v>1</v>
      </c>
      <c r="F12" s="44" t="s">
        <v>21</v>
      </c>
      <c r="G12" s="44" t="s">
        <v>21</v>
      </c>
      <c r="H12" s="44" t="s">
        <v>21</v>
      </c>
      <c r="I12" s="56" t="s">
        <v>21</v>
      </c>
      <c r="J12" s="44" t="s">
        <v>21</v>
      </c>
      <c r="K12" s="44" t="s">
        <v>21</v>
      </c>
      <c r="L12" s="44">
        <v>2</v>
      </c>
      <c r="M12" s="44" t="s">
        <v>21</v>
      </c>
      <c r="N12" s="44" t="s">
        <v>21</v>
      </c>
      <c r="O12" s="44" t="s">
        <v>21</v>
      </c>
      <c r="P12" s="44">
        <v>1</v>
      </c>
      <c r="Q12" s="44" t="s">
        <v>21</v>
      </c>
      <c r="R12" s="44" t="s">
        <v>21</v>
      </c>
      <c r="S12" s="44" t="s">
        <v>21</v>
      </c>
      <c r="T12" s="44" t="s">
        <v>21</v>
      </c>
      <c r="U12" s="44" t="s">
        <v>21</v>
      </c>
      <c r="V12" s="44" t="s">
        <v>21</v>
      </c>
      <c r="W12" s="44" t="s">
        <v>21</v>
      </c>
      <c r="X12" s="44">
        <f t="shared" si="0"/>
        <v>4</v>
      </c>
    </row>
    <row r="13" spans="2:24" ht="35.25" customHeight="1">
      <c r="B13" s="66" t="s">
        <v>74</v>
      </c>
      <c r="C13" s="53" t="s">
        <v>30</v>
      </c>
      <c r="D13" s="44" t="s">
        <v>21</v>
      </c>
      <c r="E13" s="44"/>
      <c r="F13" s="44" t="s">
        <v>21</v>
      </c>
      <c r="G13" s="44" t="s">
        <v>21</v>
      </c>
      <c r="H13" s="44" t="s">
        <v>21</v>
      </c>
      <c r="I13" s="56">
        <v>2</v>
      </c>
      <c r="J13" s="44" t="s">
        <v>21</v>
      </c>
      <c r="K13" s="44" t="s">
        <v>21</v>
      </c>
      <c r="L13" s="44" t="s">
        <v>21</v>
      </c>
      <c r="M13" s="44" t="s">
        <v>21</v>
      </c>
      <c r="N13" s="44" t="s">
        <v>21</v>
      </c>
      <c r="O13" s="44" t="s">
        <v>21</v>
      </c>
      <c r="P13" s="44" t="s">
        <v>21</v>
      </c>
      <c r="Q13" s="44" t="s">
        <v>21</v>
      </c>
      <c r="R13" s="44">
        <v>4.2</v>
      </c>
      <c r="S13" s="44" t="s">
        <v>21</v>
      </c>
      <c r="T13" s="44" t="s">
        <v>21</v>
      </c>
      <c r="U13" s="44" t="s">
        <v>21</v>
      </c>
      <c r="V13" s="44" t="s">
        <v>21</v>
      </c>
      <c r="W13" s="44" t="s">
        <v>21</v>
      </c>
      <c r="X13" s="44">
        <f t="shared" si="0"/>
        <v>6.2</v>
      </c>
    </row>
    <row r="14" spans="2:24" ht="35.25" customHeight="1">
      <c r="B14" s="66"/>
      <c r="C14" s="53" t="s">
        <v>31</v>
      </c>
      <c r="D14" s="56" t="s">
        <v>21</v>
      </c>
      <c r="E14" s="56">
        <v>133.2</v>
      </c>
      <c r="F14" s="56">
        <v>16.58</v>
      </c>
      <c r="G14" s="56">
        <v>36.5</v>
      </c>
      <c r="H14" s="56" t="s">
        <v>21</v>
      </c>
      <c r="I14" s="56" t="s">
        <v>21</v>
      </c>
      <c r="J14" s="56" t="s">
        <v>21</v>
      </c>
      <c r="K14" s="56" t="s">
        <v>21</v>
      </c>
      <c r="L14" s="56">
        <v>65.68</v>
      </c>
      <c r="M14" s="56">
        <v>27.23</v>
      </c>
      <c r="N14" s="56">
        <v>55.98</v>
      </c>
      <c r="O14" s="56">
        <v>88.75</v>
      </c>
      <c r="P14" s="56" t="s">
        <v>21</v>
      </c>
      <c r="Q14" s="56" t="s">
        <v>21</v>
      </c>
      <c r="R14" s="56" t="s">
        <v>21</v>
      </c>
      <c r="S14" s="56" t="s">
        <v>21</v>
      </c>
      <c r="T14" s="56" t="s">
        <v>21</v>
      </c>
      <c r="U14" s="56" t="s">
        <v>21</v>
      </c>
      <c r="V14" s="56" t="s">
        <v>21</v>
      </c>
      <c r="W14" s="56" t="s">
        <v>21</v>
      </c>
      <c r="X14" s="56">
        <f t="shared" si="0"/>
        <v>423.92</v>
      </c>
    </row>
    <row r="15" spans="3:24" ht="35.25" customHeight="1">
      <c r="C15" s="53" t="s">
        <v>76</v>
      </c>
      <c r="D15" s="44" t="s">
        <v>21</v>
      </c>
      <c r="E15" s="44"/>
      <c r="F15" s="44" t="s">
        <v>21</v>
      </c>
      <c r="G15" s="44" t="s">
        <v>21</v>
      </c>
      <c r="H15" s="44" t="s">
        <v>21</v>
      </c>
      <c r="I15" s="56" t="s">
        <v>21</v>
      </c>
      <c r="J15" s="44" t="s">
        <v>21</v>
      </c>
      <c r="K15" s="44" t="s">
        <v>21</v>
      </c>
      <c r="L15" s="44">
        <v>3</v>
      </c>
      <c r="M15" s="44" t="s">
        <v>21</v>
      </c>
      <c r="N15" s="44" t="s">
        <v>21</v>
      </c>
      <c r="O15" s="44" t="s">
        <v>21</v>
      </c>
      <c r="P15" s="44" t="s">
        <v>21</v>
      </c>
      <c r="Q15" s="44" t="s">
        <v>21</v>
      </c>
      <c r="R15" s="44" t="s">
        <v>21</v>
      </c>
      <c r="S15" s="44" t="s">
        <v>21</v>
      </c>
      <c r="T15" s="44" t="s">
        <v>21</v>
      </c>
      <c r="U15" s="44" t="s">
        <v>21</v>
      </c>
      <c r="V15" s="44" t="s">
        <v>21</v>
      </c>
      <c r="W15" s="44" t="s">
        <v>21</v>
      </c>
      <c r="X15" s="56">
        <f t="shared" si="0"/>
        <v>3</v>
      </c>
    </row>
    <row r="16" spans="3:24" ht="35.25" customHeight="1">
      <c r="C16" s="53" t="s">
        <v>72</v>
      </c>
      <c r="D16" s="44" t="s">
        <v>21</v>
      </c>
      <c r="E16" s="44"/>
      <c r="F16" s="44" t="s">
        <v>21</v>
      </c>
      <c r="G16" s="44" t="s">
        <v>21</v>
      </c>
      <c r="H16" s="44" t="s">
        <v>21</v>
      </c>
      <c r="I16" s="56" t="s">
        <v>21</v>
      </c>
      <c r="J16" s="44" t="s">
        <v>21</v>
      </c>
      <c r="K16" s="44" t="s">
        <v>21</v>
      </c>
      <c r="L16" s="44" t="s">
        <v>21</v>
      </c>
      <c r="M16" s="44" t="s">
        <v>21</v>
      </c>
      <c r="N16" s="44" t="s">
        <v>21</v>
      </c>
      <c r="O16" s="44" t="s">
        <v>21</v>
      </c>
      <c r="P16" s="44" t="s">
        <v>21</v>
      </c>
      <c r="Q16" s="44" t="s">
        <v>21</v>
      </c>
      <c r="R16" s="44" t="s">
        <v>21</v>
      </c>
      <c r="S16" s="44" t="s">
        <v>21</v>
      </c>
      <c r="T16" s="44" t="s">
        <v>21</v>
      </c>
      <c r="U16" s="44" t="s">
        <v>21</v>
      </c>
      <c r="V16" s="44" t="s">
        <v>21</v>
      </c>
      <c r="W16" s="44" t="s">
        <v>21</v>
      </c>
      <c r="X16" s="56">
        <f t="shared" si="0"/>
        <v>0</v>
      </c>
    </row>
    <row r="17" spans="3:24" ht="35.25" customHeight="1">
      <c r="C17" s="53" t="s">
        <v>32</v>
      </c>
      <c r="D17" s="44">
        <v>2</v>
      </c>
      <c r="E17" s="44">
        <v>3</v>
      </c>
      <c r="F17" s="44">
        <v>1</v>
      </c>
      <c r="G17" s="44">
        <v>2</v>
      </c>
      <c r="H17" s="44">
        <v>3</v>
      </c>
      <c r="I17" s="56" t="s">
        <v>21</v>
      </c>
      <c r="J17" s="44" t="s">
        <v>21</v>
      </c>
      <c r="K17" s="44" t="s">
        <v>21</v>
      </c>
      <c r="L17" s="44">
        <v>8</v>
      </c>
      <c r="M17" s="44">
        <v>1</v>
      </c>
      <c r="N17" s="44">
        <v>1</v>
      </c>
      <c r="O17" s="44">
        <v>2</v>
      </c>
      <c r="P17" s="44">
        <v>3</v>
      </c>
      <c r="Q17" s="44">
        <v>1</v>
      </c>
      <c r="R17" s="44">
        <v>2</v>
      </c>
      <c r="S17" s="44">
        <v>1</v>
      </c>
      <c r="T17" s="44">
        <v>3</v>
      </c>
      <c r="U17" s="44" t="s">
        <v>21</v>
      </c>
      <c r="V17" s="44" t="s">
        <v>21</v>
      </c>
      <c r="W17" s="44" t="s">
        <v>21</v>
      </c>
      <c r="X17" s="56">
        <f t="shared" si="0"/>
        <v>33</v>
      </c>
    </row>
    <row r="18" spans="3:24" ht="35.25" customHeight="1">
      <c r="C18" s="53" t="s">
        <v>191</v>
      </c>
      <c r="D18" s="44" t="s">
        <v>21</v>
      </c>
      <c r="E18" s="44"/>
      <c r="F18" s="44" t="s">
        <v>21</v>
      </c>
      <c r="G18" s="44" t="s">
        <v>21</v>
      </c>
      <c r="H18" s="44" t="s">
        <v>21</v>
      </c>
      <c r="I18" s="56" t="s">
        <v>21</v>
      </c>
      <c r="J18" s="44">
        <v>1</v>
      </c>
      <c r="K18" s="44" t="s">
        <v>21</v>
      </c>
      <c r="L18" s="44" t="s">
        <v>21</v>
      </c>
      <c r="M18" s="44" t="s">
        <v>21</v>
      </c>
      <c r="N18" s="44">
        <v>1</v>
      </c>
      <c r="O18" s="44" t="s">
        <v>21</v>
      </c>
      <c r="P18" s="44"/>
      <c r="Q18" s="44" t="s">
        <v>21</v>
      </c>
      <c r="R18" s="44" t="s">
        <v>21</v>
      </c>
      <c r="S18" s="44" t="s">
        <v>21</v>
      </c>
      <c r="T18" s="44" t="s">
        <v>21</v>
      </c>
      <c r="U18" s="44" t="s">
        <v>21</v>
      </c>
      <c r="V18" s="44" t="s">
        <v>21</v>
      </c>
      <c r="W18" s="44" t="s">
        <v>21</v>
      </c>
      <c r="X18" s="56">
        <f t="shared" si="0"/>
        <v>2</v>
      </c>
    </row>
    <row r="19" spans="3:24" ht="35.25" customHeight="1">
      <c r="C19" s="53" t="s">
        <v>254</v>
      </c>
      <c r="D19" s="44" t="s">
        <v>21</v>
      </c>
      <c r="E19" s="44"/>
      <c r="F19" s="44" t="s">
        <v>21</v>
      </c>
      <c r="G19" s="44" t="s">
        <v>21</v>
      </c>
      <c r="H19" s="44" t="s">
        <v>21</v>
      </c>
      <c r="I19" s="56" t="s">
        <v>21</v>
      </c>
      <c r="J19" s="44" t="s">
        <v>21</v>
      </c>
      <c r="K19" s="44" t="s">
        <v>21</v>
      </c>
      <c r="L19" s="44" t="s">
        <v>21</v>
      </c>
      <c r="M19" s="44" t="s">
        <v>21</v>
      </c>
      <c r="N19" s="44" t="s">
        <v>21</v>
      </c>
      <c r="O19" s="44" t="s">
        <v>21</v>
      </c>
      <c r="P19" s="44"/>
      <c r="Q19" s="44" t="s">
        <v>21</v>
      </c>
      <c r="R19" s="44" t="s">
        <v>21</v>
      </c>
      <c r="S19" s="44" t="s">
        <v>21</v>
      </c>
      <c r="T19" s="44" t="s">
        <v>21</v>
      </c>
      <c r="U19" s="44" t="s">
        <v>21</v>
      </c>
      <c r="V19" s="44" t="s">
        <v>21</v>
      </c>
      <c r="W19" s="44" t="s">
        <v>21</v>
      </c>
      <c r="X19" s="56">
        <f t="shared" si="0"/>
        <v>0</v>
      </c>
    </row>
    <row r="20" spans="3:24" ht="35.25" customHeight="1">
      <c r="C20" s="53" t="s">
        <v>193</v>
      </c>
      <c r="D20" s="44" t="s">
        <v>21</v>
      </c>
      <c r="E20" s="44"/>
      <c r="F20" s="44" t="s">
        <v>21</v>
      </c>
      <c r="G20" s="44">
        <v>2</v>
      </c>
      <c r="H20" s="44" t="s">
        <v>21</v>
      </c>
      <c r="I20" s="56" t="s">
        <v>21</v>
      </c>
      <c r="J20" s="44" t="s">
        <v>21</v>
      </c>
      <c r="K20" s="44" t="s">
        <v>21</v>
      </c>
      <c r="L20" s="44" t="s">
        <v>21</v>
      </c>
      <c r="M20" s="44" t="s">
        <v>21</v>
      </c>
      <c r="N20" s="44" t="s">
        <v>21</v>
      </c>
      <c r="O20" s="44" t="s">
        <v>21</v>
      </c>
      <c r="P20" s="44"/>
      <c r="Q20" s="44" t="s">
        <v>21</v>
      </c>
      <c r="R20" s="44" t="s">
        <v>21</v>
      </c>
      <c r="S20" s="44" t="s">
        <v>21</v>
      </c>
      <c r="T20" s="44" t="s">
        <v>21</v>
      </c>
      <c r="U20" s="44" t="s">
        <v>21</v>
      </c>
      <c r="V20" s="44" t="s">
        <v>21</v>
      </c>
      <c r="W20" s="44" t="s">
        <v>21</v>
      </c>
      <c r="X20" s="56">
        <f t="shared" si="0"/>
        <v>2</v>
      </c>
    </row>
    <row r="21" spans="3:24" ht="35.25" customHeight="1">
      <c r="C21" s="53" t="s">
        <v>194</v>
      </c>
      <c r="D21" s="44" t="s">
        <v>21</v>
      </c>
      <c r="E21" s="44">
        <v>2</v>
      </c>
      <c r="F21" s="44" t="s">
        <v>21</v>
      </c>
      <c r="G21" s="44">
        <v>2</v>
      </c>
      <c r="H21" s="44" t="s">
        <v>21</v>
      </c>
      <c r="I21" s="56" t="s">
        <v>21</v>
      </c>
      <c r="J21" s="44" t="s">
        <v>21</v>
      </c>
      <c r="K21" s="44" t="s">
        <v>21</v>
      </c>
      <c r="L21" s="44" t="s">
        <v>21</v>
      </c>
      <c r="M21" s="44" t="s">
        <v>21</v>
      </c>
      <c r="N21" s="44" t="s">
        <v>21</v>
      </c>
      <c r="O21" s="44" t="s">
        <v>21</v>
      </c>
      <c r="P21" s="44"/>
      <c r="Q21" s="44" t="s">
        <v>21</v>
      </c>
      <c r="R21" s="44" t="s">
        <v>21</v>
      </c>
      <c r="S21" s="44" t="s">
        <v>21</v>
      </c>
      <c r="T21" s="44" t="s">
        <v>21</v>
      </c>
      <c r="U21" s="44" t="s">
        <v>21</v>
      </c>
      <c r="V21" s="44" t="s">
        <v>21</v>
      </c>
      <c r="W21" s="44" t="s">
        <v>21</v>
      </c>
      <c r="X21" s="56">
        <f t="shared" si="0"/>
        <v>4</v>
      </c>
    </row>
    <row r="22" spans="3:24" ht="35.25" customHeight="1">
      <c r="C22" s="53" t="s">
        <v>195</v>
      </c>
      <c r="D22" s="44" t="s">
        <v>21</v>
      </c>
      <c r="E22" s="44"/>
      <c r="F22" s="44" t="s">
        <v>21</v>
      </c>
      <c r="G22" s="44">
        <v>3</v>
      </c>
      <c r="H22" s="44" t="s">
        <v>21</v>
      </c>
      <c r="I22" s="56" t="s">
        <v>21</v>
      </c>
      <c r="J22" s="44" t="s">
        <v>21</v>
      </c>
      <c r="K22" s="44" t="s">
        <v>21</v>
      </c>
      <c r="L22" s="44" t="s">
        <v>21</v>
      </c>
      <c r="M22" s="44" t="s">
        <v>21</v>
      </c>
      <c r="N22" s="44" t="s">
        <v>21</v>
      </c>
      <c r="O22" s="44" t="s">
        <v>21</v>
      </c>
      <c r="P22" s="44"/>
      <c r="Q22" s="44" t="s">
        <v>21</v>
      </c>
      <c r="R22" s="44" t="s">
        <v>21</v>
      </c>
      <c r="S22" s="44" t="s">
        <v>21</v>
      </c>
      <c r="T22" s="44" t="s">
        <v>21</v>
      </c>
      <c r="U22" s="44" t="s">
        <v>21</v>
      </c>
      <c r="V22" s="44" t="s">
        <v>21</v>
      </c>
      <c r="W22" s="44" t="s">
        <v>21</v>
      </c>
      <c r="X22" s="56">
        <f t="shared" si="0"/>
        <v>3</v>
      </c>
    </row>
    <row r="23" spans="3:24" ht="35.25" customHeight="1">
      <c r="C23" s="53" t="s">
        <v>33</v>
      </c>
      <c r="D23" s="44">
        <v>1</v>
      </c>
      <c r="E23" s="44">
        <v>2</v>
      </c>
      <c r="F23" s="44">
        <v>1</v>
      </c>
      <c r="G23" s="44">
        <v>1</v>
      </c>
      <c r="H23" s="44">
        <v>4</v>
      </c>
      <c r="I23" s="58">
        <v>1</v>
      </c>
      <c r="J23" s="44">
        <v>1</v>
      </c>
      <c r="K23" s="44">
        <v>3</v>
      </c>
      <c r="L23" s="44">
        <v>7</v>
      </c>
      <c r="M23" s="44">
        <v>1</v>
      </c>
      <c r="N23" s="44">
        <v>1</v>
      </c>
      <c r="O23" s="44">
        <v>2</v>
      </c>
      <c r="P23" s="44">
        <v>3</v>
      </c>
      <c r="Q23" s="44" t="s">
        <v>21</v>
      </c>
      <c r="R23" s="44">
        <v>1</v>
      </c>
      <c r="S23" s="44" t="s">
        <v>21</v>
      </c>
      <c r="T23" s="44">
        <v>1</v>
      </c>
      <c r="U23" s="44">
        <v>3</v>
      </c>
      <c r="V23" s="44">
        <v>1</v>
      </c>
      <c r="W23" s="44">
        <v>2</v>
      </c>
      <c r="X23" s="56">
        <f t="shared" si="0"/>
        <v>36</v>
      </c>
    </row>
    <row r="24" spans="3:24" ht="35.25" customHeight="1">
      <c r="C24" s="53" t="s">
        <v>34</v>
      </c>
      <c r="D24" s="44">
        <v>2</v>
      </c>
      <c r="E24" s="44">
        <v>3</v>
      </c>
      <c r="F24" s="44">
        <v>1</v>
      </c>
      <c r="G24" s="44">
        <v>1</v>
      </c>
      <c r="H24" s="44">
        <v>2</v>
      </c>
      <c r="I24" s="58">
        <v>1</v>
      </c>
      <c r="J24" s="44">
        <v>2</v>
      </c>
      <c r="K24" s="44">
        <v>1</v>
      </c>
      <c r="L24" s="44">
        <v>4</v>
      </c>
      <c r="M24" s="44" t="s">
        <v>21</v>
      </c>
      <c r="N24" s="44">
        <v>1</v>
      </c>
      <c r="O24" s="44">
        <v>4</v>
      </c>
      <c r="P24" s="44">
        <v>3</v>
      </c>
      <c r="Q24" s="44" t="s">
        <v>21</v>
      </c>
      <c r="R24" s="44">
        <v>1</v>
      </c>
      <c r="S24" s="44" t="s">
        <v>21</v>
      </c>
      <c r="T24" s="44">
        <v>1</v>
      </c>
      <c r="U24" s="44">
        <v>3</v>
      </c>
      <c r="V24" s="44" t="s">
        <v>21</v>
      </c>
      <c r="W24" s="44">
        <v>2</v>
      </c>
      <c r="X24" s="56">
        <f t="shared" si="0"/>
        <v>32</v>
      </c>
    </row>
    <row r="25" spans="3:24" ht="35.25" customHeight="1">
      <c r="C25" s="55" t="s">
        <v>454</v>
      </c>
      <c r="D25" s="44">
        <v>5.06</v>
      </c>
      <c r="E25" s="44">
        <v>9.66</v>
      </c>
      <c r="F25" s="44">
        <v>0.72</v>
      </c>
      <c r="G25" s="44">
        <v>0.72</v>
      </c>
      <c r="H25" s="44">
        <v>10.8</v>
      </c>
      <c r="I25" s="56">
        <v>0.72</v>
      </c>
      <c r="J25" s="44">
        <v>5.32</v>
      </c>
      <c r="K25" s="44">
        <v>2.66</v>
      </c>
      <c r="L25" s="44">
        <v>4.32</v>
      </c>
      <c r="M25" s="44" t="s">
        <v>21</v>
      </c>
      <c r="N25" s="44">
        <v>2.53</v>
      </c>
      <c r="O25" s="44">
        <v>17.71</v>
      </c>
      <c r="P25" s="44">
        <v>2.16</v>
      </c>
      <c r="Q25" s="44" t="s">
        <v>21</v>
      </c>
      <c r="R25" s="44">
        <v>0.72</v>
      </c>
      <c r="S25" s="44" t="s">
        <v>21</v>
      </c>
      <c r="T25" s="44">
        <v>2.66</v>
      </c>
      <c r="U25" s="44">
        <v>17.71</v>
      </c>
      <c r="V25" s="44">
        <v>0.5</v>
      </c>
      <c r="W25" s="44">
        <v>6.48</v>
      </c>
      <c r="X25" s="56">
        <f t="shared" si="0"/>
        <v>90.45</v>
      </c>
    </row>
    <row r="26" spans="3:24" ht="35.25" customHeight="1">
      <c r="C26" s="53" t="s">
        <v>339</v>
      </c>
      <c r="D26" s="44" t="s">
        <v>21</v>
      </c>
      <c r="E26" s="44" t="s">
        <v>21</v>
      </c>
      <c r="F26" s="44" t="s">
        <v>21</v>
      </c>
      <c r="G26" s="44" t="s">
        <v>21</v>
      </c>
      <c r="H26" s="44" t="s">
        <v>21</v>
      </c>
      <c r="I26" s="56" t="s">
        <v>21</v>
      </c>
      <c r="J26" s="44" t="s">
        <v>21</v>
      </c>
      <c r="K26" s="44" t="s">
        <v>21</v>
      </c>
      <c r="L26" s="44" t="s">
        <v>21</v>
      </c>
      <c r="M26" s="44" t="s">
        <v>21</v>
      </c>
      <c r="N26" s="44" t="s">
        <v>21</v>
      </c>
      <c r="O26" s="44" t="s">
        <v>21</v>
      </c>
      <c r="P26" s="44" t="s">
        <v>21</v>
      </c>
      <c r="Q26" s="44" t="s">
        <v>21</v>
      </c>
      <c r="R26" s="44" t="s">
        <v>21</v>
      </c>
      <c r="S26" s="44" t="s">
        <v>21</v>
      </c>
      <c r="T26" s="44" t="s">
        <v>21</v>
      </c>
      <c r="U26" s="44" t="s">
        <v>21</v>
      </c>
      <c r="V26" s="44" t="s">
        <v>21</v>
      </c>
      <c r="W26" s="44" t="s">
        <v>21</v>
      </c>
      <c r="X26" s="56">
        <f t="shared" si="0"/>
        <v>0</v>
      </c>
    </row>
    <row r="27" spans="3:24" ht="35.25" customHeight="1">
      <c r="C27" s="53" t="s">
        <v>386</v>
      </c>
      <c r="D27" s="56">
        <v>5.06</v>
      </c>
      <c r="E27" s="56">
        <v>9.66</v>
      </c>
      <c r="F27" s="56" t="s">
        <v>21</v>
      </c>
      <c r="G27" s="56" t="s">
        <v>21</v>
      </c>
      <c r="H27" s="56" t="s">
        <v>21</v>
      </c>
      <c r="I27" s="56" t="s">
        <v>21</v>
      </c>
      <c r="J27" s="56">
        <v>5.32</v>
      </c>
      <c r="K27" s="56" t="s">
        <v>21</v>
      </c>
      <c r="L27" s="56" t="s">
        <v>21</v>
      </c>
      <c r="M27" s="56" t="s">
        <v>21</v>
      </c>
      <c r="N27" s="56">
        <v>2.53</v>
      </c>
      <c r="O27" s="56">
        <v>17.71</v>
      </c>
      <c r="P27" s="56" t="s">
        <v>21</v>
      </c>
      <c r="Q27" s="56" t="s">
        <v>21</v>
      </c>
      <c r="R27" s="56" t="s">
        <v>21</v>
      </c>
      <c r="S27" s="56" t="s">
        <v>21</v>
      </c>
      <c r="T27" s="56">
        <v>2.66</v>
      </c>
      <c r="U27" s="44" t="s">
        <v>21</v>
      </c>
      <c r="V27" s="44" t="s">
        <v>21</v>
      </c>
      <c r="W27" s="56" t="s">
        <v>21</v>
      </c>
      <c r="X27" s="56">
        <f t="shared" si="0"/>
        <v>42.94</v>
      </c>
    </row>
    <row r="28" spans="2:24" ht="35.25" customHeight="1">
      <c r="B28" s="52" t="s">
        <v>37</v>
      </c>
      <c r="C28" s="53" t="s">
        <v>78</v>
      </c>
      <c r="D28" s="44">
        <v>3</v>
      </c>
      <c r="E28" s="44">
        <v>3</v>
      </c>
      <c r="F28" s="44">
        <v>1</v>
      </c>
      <c r="G28" s="44">
        <v>1</v>
      </c>
      <c r="H28" s="44">
        <v>4</v>
      </c>
      <c r="I28" s="56" t="s">
        <v>21</v>
      </c>
      <c r="J28" s="44">
        <v>3</v>
      </c>
      <c r="K28" s="44">
        <v>1</v>
      </c>
      <c r="L28" s="44" t="s">
        <v>21</v>
      </c>
      <c r="M28" s="44">
        <v>4</v>
      </c>
      <c r="N28" s="44">
        <v>2</v>
      </c>
      <c r="O28" s="44">
        <v>3</v>
      </c>
      <c r="P28" s="44">
        <v>3</v>
      </c>
      <c r="Q28" s="44">
        <v>3</v>
      </c>
      <c r="R28" s="44" t="s">
        <v>21</v>
      </c>
      <c r="S28" s="44" t="s">
        <v>21</v>
      </c>
      <c r="T28" s="44">
        <v>4</v>
      </c>
      <c r="U28" s="44">
        <v>3</v>
      </c>
      <c r="V28" s="44">
        <v>1</v>
      </c>
      <c r="W28" s="44" t="s">
        <v>21</v>
      </c>
      <c r="X28" s="56">
        <f t="shared" si="0"/>
        <v>39</v>
      </c>
    </row>
    <row r="29" spans="2:24" ht="35.25" customHeight="1">
      <c r="B29" s="52"/>
      <c r="C29" s="53" t="s">
        <v>455</v>
      </c>
      <c r="D29" s="44">
        <v>1</v>
      </c>
      <c r="E29" s="44" t="s">
        <v>21</v>
      </c>
      <c r="F29" s="44" t="s">
        <v>21</v>
      </c>
      <c r="G29" s="44" t="s">
        <v>21</v>
      </c>
      <c r="H29" s="44">
        <v>3</v>
      </c>
      <c r="I29" s="56" t="s">
        <v>21</v>
      </c>
      <c r="J29" s="44" t="s">
        <v>21</v>
      </c>
      <c r="K29" s="44">
        <v>2</v>
      </c>
      <c r="L29" s="44" t="s">
        <v>21</v>
      </c>
      <c r="M29" s="44" t="s">
        <v>21</v>
      </c>
      <c r="N29" s="44">
        <v>1</v>
      </c>
      <c r="O29" s="44" t="s">
        <v>21</v>
      </c>
      <c r="P29" s="44">
        <v>2</v>
      </c>
      <c r="Q29" s="44">
        <v>1</v>
      </c>
      <c r="R29" s="44" t="s">
        <v>21</v>
      </c>
      <c r="S29" s="44" t="s">
        <v>21</v>
      </c>
      <c r="T29" s="44" t="s">
        <v>21</v>
      </c>
      <c r="U29" s="44">
        <v>2</v>
      </c>
      <c r="V29" s="44" t="s">
        <v>21</v>
      </c>
      <c r="W29" s="44" t="s">
        <v>21</v>
      </c>
      <c r="X29" s="56">
        <f t="shared" si="0"/>
        <v>12</v>
      </c>
    </row>
    <row r="30" spans="2:24" ht="35.25" customHeight="1">
      <c r="B30" s="52"/>
      <c r="C30" s="53" t="s">
        <v>39</v>
      </c>
      <c r="D30" s="44">
        <v>2</v>
      </c>
      <c r="E30" s="44">
        <v>2</v>
      </c>
      <c r="F30" s="44" t="s">
        <v>21</v>
      </c>
      <c r="G30" s="44">
        <v>1</v>
      </c>
      <c r="H30" s="44" t="s">
        <v>21</v>
      </c>
      <c r="I30" s="56" t="s">
        <v>21</v>
      </c>
      <c r="J30" s="44" t="s">
        <v>21</v>
      </c>
      <c r="K30" s="44" t="s">
        <v>21</v>
      </c>
      <c r="L30" s="44" t="s">
        <v>21</v>
      </c>
      <c r="M30" s="44" t="s">
        <v>21</v>
      </c>
      <c r="N30" s="44" t="s">
        <v>21</v>
      </c>
      <c r="O30" s="44">
        <v>4</v>
      </c>
      <c r="P30" s="44">
        <v>3</v>
      </c>
      <c r="Q30" s="44" t="s">
        <v>21</v>
      </c>
      <c r="R30" s="44" t="s">
        <v>21</v>
      </c>
      <c r="S30" s="44" t="s">
        <v>21</v>
      </c>
      <c r="T30" s="44" t="s">
        <v>21</v>
      </c>
      <c r="U30" s="44">
        <v>2</v>
      </c>
      <c r="V30" s="44">
        <v>1</v>
      </c>
      <c r="W30" s="44" t="s">
        <v>21</v>
      </c>
      <c r="X30" s="56">
        <f t="shared" si="0"/>
        <v>15</v>
      </c>
    </row>
    <row r="31" spans="2:24" ht="35.25" customHeight="1">
      <c r="B31" s="52"/>
      <c r="C31" s="53" t="s">
        <v>456</v>
      </c>
      <c r="D31" s="44">
        <v>1</v>
      </c>
      <c r="E31" s="44">
        <v>3</v>
      </c>
      <c r="F31" s="44" t="s">
        <v>21</v>
      </c>
      <c r="G31" s="44" t="s">
        <v>21</v>
      </c>
      <c r="H31" s="44" t="s">
        <v>21</v>
      </c>
      <c r="I31" s="56" t="s">
        <v>21</v>
      </c>
      <c r="J31" s="44">
        <v>1</v>
      </c>
      <c r="K31" s="44" t="s">
        <v>21</v>
      </c>
      <c r="L31" s="44" t="s">
        <v>21</v>
      </c>
      <c r="M31" s="44" t="s">
        <v>21</v>
      </c>
      <c r="N31" s="44">
        <v>1</v>
      </c>
      <c r="O31" s="44">
        <v>1</v>
      </c>
      <c r="P31" s="44" t="s">
        <v>21</v>
      </c>
      <c r="Q31" s="44" t="s">
        <v>21</v>
      </c>
      <c r="R31" s="44" t="s">
        <v>21</v>
      </c>
      <c r="S31" s="44" t="s">
        <v>21</v>
      </c>
      <c r="T31" s="44" t="s">
        <v>21</v>
      </c>
      <c r="U31" s="44" t="s">
        <v>21</v>
      </c>
      <c r="V31" s="44" t="s">
        <v>21</v>
      </c>
      <c r="W31" s="44" t="s">
        <v>21</v>
      </c>
      <c r="X31" s="56">
        <f t="shared" si="0"/>
        <v>7</v>
      </c>
    </row>
    <row r="32" spans="2:24" ht="35.25" customHeight="1">
      <c r="B32" s="52"/>
      <c r="C32" s="53" t="s">
        <v>40</v>
      </c>
      <c r="D32" s="44">
        <v>2</v>
      </c>
      <c r="E32" s="44">
        <v>3</v>
      </c>
      <c r="F32" s="44" t="s">
        <v>21</v>
      </c>
      <c r="G32" s="44" t="s">
        <v>21</v>
      </c>
      <c r="H32" s="44">
        <v>3</v>
      </c>
      <c r="I32" s="56" t="s">
        <v>21</v>
      </c>
      <c r="J32" s="44">
        <v>3</v>
      </c>
      <c r="K32" s="44">
        <v>6</v>
      </c>
      <c r="L32" s="44" t="s">
        <v>21</v>
      </c>
      <c r="M32" s="44" t="s">
        <v>21</v>
      </c>
      <c r="N32" s="44">
        <v>1</v>
      </c>
      <c r="O32" s="44">
        <v>3</v>
      </c>
      <c r="P32" s="44">
        <v>5</v>
      </c>
      <c r="Q32" s="44">
        <v>1</v>
      </c>
      <c r="R32" s="44" t="s">
        <v>21</v>
      </c>
      <c r="S32" s="44" t="s">
        <v>21</v>
      </c>
      <c r="T32" s="44">
        <v>5</v>
      </c>
      <c r="U32" s="44">
        <v>6</v>
      </c>
      <c r="V32" s="44">
        <v>1</v>
      </c>
      <c r="W32" s="44" t="s">
        <v>21</v>
      </c>
      <c r="X32" s="56">
        <f t="shared" si="0"/>
        <v>39</v>
      </c>
    </row>
    <row r="33" spans="2:24" ht="35.25" customHeight="1">
      <c r="B33" s="52"/>
      <c r="C33" s="53" t="s">
        <v>201</v>
      </c>
      <c r="D33" s="44" t="s">
        <v>21</v>
      </c>
      <c r="E33" s="44" t="s">
        <v>21</v>
      </c>
      <c r="F33" s="44" t="s">
        <v>21</v>
      </c>
      <c r="G33" s="44" t="s">
        <v>21</v>
      </c>
      <c r="H33" s="44" t="s">
        <v>21</v>
      </c>
      <c r="I33" s="56" t="s">
        <v>21</v>
      </c>
      <c r="J33" s="44" t="s">
        <v>21</v>
      </c>
      <c r="K33" s="44" t="s">
        <v>21</v>
      </c>
      <c r="L33" s="44" t="s">
        <v>21</v>
      </c>
      <c r="M33" s="44" t="s">
        <v>21</v>
      </c>
      <c r="N33" s="44" t="s">
        <v>21</v>
      </c>
      <c r="O33" s="44" t="s">
        <v>21</v>
      </c>
      <c r="P33" s="44" t="s">
        <v>21</v>
      </c>
      <c r="Q33" s="44" t="s">
        <v>21</v>
      </c>
      <c r="R33" s="44" t="s">
        <v>21</v>
      </c>
      <c r="S33" s="44" t="s">
        <v>21</v>
      </c>
      <c r="T33" s="44" t="s">
        <v>21</v>
      </c>
      <c r="U33" s="44" t="s">
        <v>21</v>
      </c>
      <c r="V33" s="44" t="s">
        <v>21</v>
      </c>
      <c r="W33" s="44" t="s">
        <v>21</v>
      </c>
      <c r="X33" s="56">
        <f t="shared" si="0"/>
        <v>0</v>
      </c>
    </row>
    <row r="34" spans="3:24" ht="35.25" customHeight="1">
      <c r="C34" s="53" t="s">
        <v>41</v>
      </c>
      <c r="D34" s="44">
        <v>2</v>
      </c>
      <c r="E34" s="44">
        <v>4</v>
      </c>
      <c r="F34" s="44">
        <v>1</v>
      </c>
      <c r="G34" s="44">
        <v>2</v>
      </c>
      <c r="H34" s="44">
        <v>3</v>
      </c>
      <c r="I34" s="58">
        <v>1</v>
      </c>
      <c r="J34" s="44">
        <v>4</v>
      </c>
      <c r="K34" s="44">
        <v>8</v>
      </c>
      <c r="L34" s="44">
        <v>13</v>
      </c>
      <c r="M34" s="44">
        <v>2</v>
      </c>
      <c r="N34" s="44">
        <v>7</v>
      </c>
      <c r="O34" s="44">
        <v>10</v>
      </c>
      <c r="P34" s="44">
        <v>3</v>
      </c>
      <c r="Q34" s="44">
        <v>1</v>
      </c>
      <c r="R34" s="44">
        <v>2</v>
      </c>
      <c r="S34" s="44">
        <v>3</v>
      </c>
      <c r="T34" s="44">
        <v>5</v>
      </c>
      <c r="U34" s="44">
        <v>3</v>
      </c>
      <c r="V34" s="44">
        <v>1</v>
      </c>
      <c r="W34" s="44">
        <v>3</v>
      </c>
      <c r="X34" s="56">
        <f t="shared" si="0"/>
        <v>78</v>
      </c>
    </row>
    <row r="35" spans="3:24" ht="35.25" customHeight="1">
      <c r="C35" s="53" t="s">
        <v>267</v>
      </c>
      <c r="D35" s="44">
        <v>1</v>
      </c>
      <c r="E35" s="44">
        <v>1</v>
      </c>
      <c r="F35" s="44" t="s">
        <v>21</v>
      </c>
      <c r="G35" s="44" t="s">
        <v>21</v>
      </c>
      <c r="H35" s="44" t="s">
        <v>21</v>
      </c>
      <c r="I35" s="56" t="s">
        <v>21</v>
      </c>
      <c r="J35" s="44" t="s">
        <v>21</v>
      </c>
      <c r="K35" s="44" t="s">
        <v>21</v>
      </c>
      <c r="L35" s="44" t="s">
        <v>21</v>
      </c>
      <c r="M35" s="44" t="s">
        <v>21</v>
      </c>
      <c r="N35" s="44">
        <v>2</v>
      </c>
      <c r="O35" s="44">
        <v>1</v>
      </c>
      <c r="P35" s="44" t="s">
        <v>21</v>
      </c>
      <c r="Q35" s="44" t="s">
        <v>21</v>
      </c>
      <c r="R35" s="44">
        <v>1</v>
      </c>
      <c r="S35" s="44" t="s">
        <v>21</v>
      </c>
      <c r="T35" s="44" t="s">
        <v>21</v>
      </c>
      <c r="U35" s="44" t="s">
        <v>21</v>
      </c>
      <c r="V35" s="44" t="s">
        <v>21</v>
      </c>
      <c r="W35" s="44" t="s">
        <v>21</v>
      </c>
      <c r="X35" s="56">
        <f t="shared" si="0"/>
        <v>6</v>
      </c>
    </row>
    <row r="36" spans="2:24" ht="35.25" customHeight="1">
      <c r="B36" s="49" t="s">
        <v>42</v>
      </c>
      <c r="C36" s="53" t="s">
        <v>43</v>
      </c>
      <c r="D36" s="44">
        <v>1</v>
      </c>
      <c r="E36" s="44">
        <v>1</v>
      </c>
      <c r="F36" s="44" t="s">
        <v>21</v>
      </c>
      <c r="G36" s="44" t="s">
        <v>21</v>
      </c>
      <c r="H36" s="44" t="s">
        <v>21</v>
      </c>
      <c r="I36" s="56" t="s">
        <v>21</v>
      </c>
      <c r="J36" s="44">
        <v>1</v>
      </c>
      <c r="K36" s="44" t="s">
        <v>21</v>
      </c>
      <c r="L36" s="44">
        <v>8</v>
      </c>
      <c r="M36" s="44" t="s">
        <v>21</v>
      </c>
      <c r="N36" s="44">
        <v>2</v>
      </c>
      <c r="O36" s="44">
        <v>1</v>
      </c>
      <c r="P36" s="44" t="s">
        <v>21</v>
      </c>
      <c r="Q36" s="44" t="s">
        <v>21</v>
      </c>
      <c r="R36" s="44">
        <v>3</v>
      </c>
      <c r="S36" s="44" t="s">
        <v>21</v>
      </c>
      <c r="T36" s="44">
        <v>1</v>
      </c>
      <c r="U36" s="44">
        <v>3</v>
      </c>
      <c r="V36" s="44">
        <v>1</v>
      </c>
      <c r="W36" s="44" t="s">
        <v>21</v>
      </c>
      <c r="X36" s="56">
        <f t="shared" si="0"/>
        <v>22</v>
      </c>
    </row>
    <row r="37" spans="2:24" ht="35.25" customHeight="1">
      <c r="B37" s="49"/>
      <c r="C37" s="53" t="s">
        <v>79</v>
      </c>
      <c r="D37" s="44">
        <v>1</v>
      </c>
      <c r="E37" s="44">
        <v>1</v>
      </c>
      <c r="F37" s="44" t="s">
        <v>21</v>
      </c>
      <c r="G37" s="44" t="s">
        <v>21</v>
      </c>
      <c r="H37" s="44" t="s">
        <v>21</v>
      </c>
      <c r="I37" s="56" t="s">
        <v>21</v>
      </c>
      <c r="J37" s="44">
        <v>1</v>
      </c>
      <c r="K37" s="44" t="s">
        <v>21</v>
      </c>
      <c r="L37" s="44" t="s">
        <v>21</v>
      </c>
      <c r="M37" s="44" t="s">
        <v>21</v>
      </c>
      <c r="N37" s="44">
        <v>2</v>
      </c>
      <c r="O37" s="44">
        <v>1</v>
      </c>
      <c r="P37" s="44" t="s">
        <v>21</v>
      </c>
      <c r="Q37" s="44" t="s">
        <v>21</v>
      </c>
      <c r="R37" s="44">
        <v>3</v>
      </c>
      <c r="S37" s="44" t="s">
        <v>21</v>
      </c>
      <c r="T37" s="44">
        <v>1</v>
      </c>
      <c r="U37" s="44" t="s">
        <v>21</v>
      </c>
      <c r="V37" s="44">
        <v>1</v>
      </c>
      <c r="W37" s="44" t="s">
        <v>21</v>
      </c>
      <c r="X37" s="56">
        <f t="shared" si="0"/>
        <v>11</v>
      </c>
    </row>
    <row r="38" spans="2:24" ht="35.25" customHeight="1">
      <c r="B38" s="49"/>
      <c r="C38" s="53" t="s">
        <v>45</v>
      </c>
      <c r="D38" s="44">
        <v>1</v>
      </c>
      <c r="E38" s="44">
        <v>1</v>
      </c>
      <c r="F38" s="44" t="s">
        <v>21</v>
      </c>
      <c r="G38" s="44" t="s">
        <v>21</v>
      </c>
      <c r="H38" s="44" t="s">
        <v>21</v>
      </c>
      <c r="I38" s="56" t="s">
        <v>21</v>
      </c>
      <c r="J38" s="44">
        <v>1</v>
      </c>
      <c r="K38" s="44" t="s">
        <v>21</v>
      </c>
      <c r="L38" s="44">
        <v>7</v>
      </c>
      <c r="M38" s="44" t="s">
        <v>21</v>
      </c>
      <c r="N38" s="44">
        <v>2</v>
      </c>
      <c r="O38" s="44">
        <v>1</v>
      </c>
      <c r="P38" s="44" t="s">
        <v>21</v>
      </c>
      <c r="Q38" s="44" t="s">
        <v>21</v>
      </c>
      <c r="R38" s="44">
        <v>3</v>
      </c>
      <c r="S38" s="44" t="s">
        <v>21</v>
      </c>
      <c r="T38" s="44">
        <v>1</v>
      </c>
      <c r="U38" s="44">
        <v>3</v>
      </c>
      <c r="V38" s="44">
        <v>1</v>
      </c>
      <c r="W38" s="44" t="s">
        <v>21</v>
      </c>
      <c r="X38" s="56">
        <f t="shared" si="0"/>
        <v>21</v>
      </c>
    </row>
    <row r="39" spans="3:24" ht="35.25" customHeight="1">
      <c r="C39" s="53" t="s">
        <v>389</v>
      </c>
      <c r="D39" s="44" t="s">
        <v>21</v>
      </c>
      <c r="E39" s="44" t="s">
        <v>21</v>
      </c>
      <c r="F39" s="44" t="s">
        <v>21</v>
      </c>
      <c r="G39" s="44" t="s">
        <v>21</v>
      </c>
      <c r="H39" s="44" t="s">
        <v>21</v>
      </c>
      <c r="I39" s="56" t="s">
        <v>21</v>
      </c>
      <c r="J39" s="44" t="s">
        <v>457</v>
      </c>
      <c r="K39" s="44" t="s">
        <v>457</v>
      </c>
      <c r="L39" s="44" t="s">
        <v>21</v>
      </c>
      <c r="M39" s="44" t="s">
        <v>21</v>
      </c>
      <c r="N39" s="44" t="s">
        <v>21</v>
      </c>
      <c r="O39" s="44" t="s">
        <v>21</v>
      </c>
      <c r="P39" s="44" t="s">
        <v>21</v>
      </c>
      <c r="Q39" s="44" t="s">
        <v>21</v>
      </c>
      <c r="R39" s="44" t="s">
        <v>457</v>
      </c>
      <c r="S39" s="44" t="s">
        <v>21</v>
      </c>
      <c r="T39" s="44" t="s">
        <v>457</v>
      </c>
      <c r="U39" s="44" t="s">
        <v>21</v>
      </c>
      <c r="V39" s="44" t="s">
        <v>21</v>
      </c>
      <c r="W39" s="44" t="s">
        <v>21</v>
      </c>
      <c r="X39" s="56">
        <f t="shared" si="0"/>
        <v>0</v>
      </c>
    </row>
    <row r="40" spans="2:24" ht="35.25" customHeight="1">
      <c r="B40" s="49" t="s">
        <v>36</v>
      </c>
      <c r="C40" s="53" t="s">
        <v>80</v>
      </c>
      <c r="D40" s="44" t="s">
        <v>21</v>
      </c>
      <c r="E40" s="44" t="s">
        <v>21</v>
      </c>
      <c r="F40" s="44">
        <v>1</v>
      </c>
      <c r="G40" s="44">
        <v>2</v>
      </c>
      <c r="H40" s="44">
        <v>2</v>
      </c>
      <c r="I40" s="56" t="s">
        <v>21</v>
      </c>
      <c r="J40" s="44" t="s">
        <v>21</v>
      </c>
      <c r="K40" s="44" t="s">
        <v>21</v>
      </c>
      <c r="L40" s="44">
        <v>8</v>
      </c>
      <c r="M40" s="44">
        <v>1</v>
      </c>
      <c r="N40" s="44">
        <v>1</v>
      </c>
      <c r="O40" s="44">
        <v>1</v>
      </c>
      <c r="P40" s="44">
        <v>3</v>
      </c>
      <c r="Q40" s="44" t="s">
        <v>21</v>
      </c>
      <c r="R40" s="44" t="s">
        <v>21</v>
      </c>
      <c r="S40" s="44" t="s">
        <v>21</v>
      </c>
      <c r="T40" s="44" t="s">
        <v>21</v>
      </c>
      <c r="U40" s="44" t="s">
        <v>21</v>
      </c>
      <c r="V40" s="44" t="s">
        <v>21</v>
      </c>
      <c r="W40" s="44" t="s">
        <v>21</v>
      </c>
      <c r="X40" s="56">
        <f t="shared" si="0"/>
        <v>19</v>
      </c>
    </row>
    <row r="41" spans="2:24" ht="35.25" customHeight="1">
      <c r="B41" s="49"/>
      <c r="C41" s="53" t="s">
        <v>81</v>
      </c>
      <c r="D41" s="44">
        <v>1</v>
      </c>
      <c r="E41" s="44" t="s">
        <v>21</v>
      </c>
      <c r="F41" s="44" t="s">
        <v>21</v>
      </c>
      <c r="G41" s="44" t="s">
        <v>21</v>
      </c>
      <c r="H41" s="44" t="s">
        <v>21</v>
      </c>
      <c r="I41" s="58">
        <v>1</v>
      </c>
      <c r="J41" s="44">
        <v>1</v>
      </c>
      <c r="K41" s="44">
        <v>1</v>
      </c>
      <c r="L41" s="44">
        <v>2</v>
      </c>
      <c r="M41" s="44" t="s">
        <v>21</v>
      </c>
      <c r="N41" s="44">
        <v>3</v>
      </c>
      <c r="O41" s="44" t="s">
        <v>21</v>
      </c>
      <c r="P41" s="44" t="s">
        <v>21</v>
      </c>
      <c r="Q41" s="44" t="s">
        <v>21</v>
      </c>
      <c r="R41" s="44">
        <v>1</v>
      </c>
      <c r="S41" s="44">
        <v>2</v>
      </c>
      <c r="T41" s="44" t="s">
        <v>21</v>
      </c>
      <c r="U41" s="44">
        <v>3</v>
      </c>
      <c r="V41" s="44">
        <v>3</v>
      </c>
      <c r="W41" s="44" t="s">
        <v>21</v>
      </c>
      <c r="X41" s="56">
        <f t="shared" si="0"/>
        <v>18</v>
      </c>
    </row>
    <row r="42" spans="3:24" ht="35.25" customHeight="1">
      <c r="C42" s="53" t="s">
        <v>207</v>
      </c>
      <c r="D42" s="44" t="s">
        <v>21</v>
      </c>
      <c r="E42" s="44" t="s">
        <v>21</v>
      </c>
      <c r="F42" s="44" t="s">
        <v>21</v>
      </c>
      <c r="G42" s="44" t="s">
        <v>21</v>
      </c>
      <c r="H42" s="44" t="s">
        <v>21</v>
      </c>
      <c r="I42" s="56" t="s">
        <v>21</v>
      </c>
      <c r="J42" s="44" t="s">
        <v>21</v>
      </c>
      <c r="K42" s="44" t="s">
        <v>21</v>
      </c>
      <c r="L42" s="44" t="s">
        <v>21</v>
      </c>
      <c r="M42" s="44" t="s">
        <v>21</v>
      </c>
      <c r="N42" s="44" t="s">
        <v>21</v>
      </c>
      <c r="O42" s="44">
        <v>4</v>
      </c>
      <c r="P42" s="44" t="s">
        <v>21</v>
      </c>
      <c r="Q42" s="44" t="s">
        <v>21</v>
      </c>
      <c r="R42" s="44" t="s">
        <v>21</v>
      </c>
      <c r="S42" s="44" t="s">
        <v>21</v>
      </c>
      <c r="T42" s="44" t="s">
        <v>21</v>
      </c>
      <c r="U42" s="44">
        <v>3</v>
      </c>
      <c r="V42" s="44" t="s">
        <v>21</v>
      </c>
      <c r="W42" s="44" t="s">
        <v>21</v>
      </c>
      <c r="X42" s="56">
        <f t="shared" si="0"/>
        <v>7</v>
      </c>
    </row>
    <row r="43" spans="3:24" ht="35.25" customHeight="1">
      <c r="C43" s="53" t="s">
        <v>208</v>
      </c>
      <c r="D43" s="44" t="s">
        <v>21</v>
      </c>
      <c r="E43" s="44" t="s">
        <v>21</v>
      </c>
      <c r="F43" s="44" t="s">
        <v>21</v>
      </c>
      <c r="G43" s="44" t="s">
        <v>21</v>
      </c>
      <c r="H43" s="44" t="s">
        <v>21</v>
      </c>
      <c r="I43" s="58">
        <v>1</v>
      </c>
      <c r="J43" s="44" t="s">
        <v>21</v>
      </c>
      <c r="K43" s="44" t="s">
        <v>21</v>
      </c>
      <c r="L43" s="44" t="s">
        <v>21</v>
      </c>
      <c r="M43" s="44" t="s">
        <v>21</v>
      </c>
      <c r="N43" s="44" t="s">
        <v>21</v>
      </c>
      <c r="O43" s="44">
        <v>4</v>
      </c>
      <c r="P43" s="44" t="s">
        <v>21</v>
      </c>
      <c r="Q43" s="44" t="s">
        <v>21</v>
      </c>
      <c r="R43" s="44" t="s">
        <v>21</v>
      </c>
      <c r="S43" s="44" t="s">
        <v>21</v>
      </c>
      <c r="T43" s="44" t="s">
        <v>21</v>
      </c>
      <c r="U43" s="44" t="s">
        <v>21</v>
      </c>
      <c r="V43" s="44" t="s">
        <v>21</v>
      </c>
      <c r="W43" s="44" t="s">
        <v>21</v>
      </c>
      <c r="X43" s="56">
        <f t="shared" si="0"/>
        <v>5</v>
      </c>
    </row>
    <row r="44" spans="3:24" ht="35.25" customHeight="1">
      <c r="C44" s="53" t="s">
        <v>46</v>
      </c>
      <c r="D44" s="44">
        <v>1</v>
      </c>
      <c r="E44" s="44">
        <v>1</v>
      </c>
      <c r="F44" s="44" t="s">
        <v>21</v>
      </c>
      <c r="G44" s="44" t="s">
        <v>21</v>
      </c>
      <c r="H44" s="44" t="s">
        <v>21</v>
      </c>
      <c r="I44" s="56" t="s">
        <v>21</v>
      </c>
      <c r="J44" s="44" t="s">
        <v>21</v>
      </c>
      <c r="K44" s="44" t="s">
        <v>21</v>
      </c>
      <c r="L44" s="44" t="s">
        <v>21</v>
      </c>
      <c r="M44" s="44">
        <v>1</v>
      </c>
      <c r="N44" s="44" t="s">
        <v>21</v>
      </c>
      <c r="O44" s="44">
        <v>1</v>
      </c>
      <c r="P44" s="44" t="s">
        <v>21</v>
      </c>
      <c r="Q44" s="44" t="s">
        <v>21</v>
      </c>
      <c r="R44" s="44" t="s">
        <v>21</v>
      </c>
      <c r="S44" s="44" t="s">
        <v>21</v>
      </c>
      <c r="T44" s="44" t="s">
        <v>21</v>
      </c>
      <c r="U44" s="44" t="s">
        <v>21</v>
      </c>
      <c r="V44" s="44" t="s">
        <v>21</v>
      </c>
      <c r="W44" s="44" t="s">
        <v>21</v>
      </c>
      <c r="X44" s="56">
        <f t="shared" si="0"/>
        <v>4</v>
      </c>
    </row>
    <row r="45" spans="3:24" ht="35.25" customHeight="1">
      <c r="C45" s="53" t="s">
        <v>47</v>
      </c>
      <c r="D45" s="44" t="s">
        <v>21</v>
      </c>
      <c r="E45" s="44">
        <v>1</v>
      </c>
      <c r="F45" s="44" t="s">
        <v>21</v>
      </c>
      <c r="G45" s="44" t="s">
        <v>21</v>
      </c>
      <c r="H45" s="44">
        <v>2</v>
      </c>
      <c r="I45" s="56" t="s">
        <v>21</v>
      </c>
      <c r="J45" s="44">
        <v>2</v>
      </c>
      <c r="K45" s="44" t="s">
        <v>21</v>
      </c>
      <c r="L45" s="44" t="s">
        <v>21</v>
      </c>
      <c r="M45" s="44" t="s">
        <v>21</v>
      </c>
      <c r="N45" s="44" t="s">
        <v>21</v>
      </c>
      <c r="O45" s="44" t="s">
        <v>21</v>
      </c>
      <c r="P45" s="44">
        <v>3</v>
      </c>
      <c r="Q45" s="44" t="s">
        <v>21</v>
      </c>
      <c r="R45" s="44" t="s">
        <v>21</v>
      </c>
      <c r="S45" s="44" t="s">
        <v>21</v>
      </c>
      <c r="T45" s="44" t="s">
        <v>21</v>
      </c>
      <c r="U45" s="44" t="s">
        <v>21</v>
      </c>
      <c r="V45" s="44" t="s">
        <v>21</v>
      </c>
      <c r="W45" s="44" t="s">
        <v>21</v>
      </c>
      <c r="X45" s="56">
        <f t="shared" si="0"/>
        <v>8</v>
      </c>
    </row>
    <row r="46" spans="3:24" ht="35.25" customHeight="1">
      <c r="C46" s="53" t="s">
        <v>395</v>
      </c>
      <c r="D46" s="44">
        <v>1</v>
      </c>
      <c r="E46" s="44">
        <v>1</v>
      </c>
      <c r="F46" s="44" t="s">
        <v>21</v>
      </c>
      <c r="G46" s="44" t="s">
        <v>21</v>
      </c>
      <c r="H46" s="44" t="s">
        <v>21</v>
      </c>
      <c r="I46" s="56" t="s">
        <v>21</v>
      </c>
      <c r="J46" s="44">
        <v>1</v>
      </c>
      <c r="K46" s="44" t="s">
        <v>21</v>
      </c>
      <c r="L46" s="44" t="s">
        <v>21</v>
      </c>
      <c r="M46" s="44" t="s">
        <v>21</v>
      </c>
      <c r="N46" s="44" t="s">
        <v>21</v>
      </c>
      <c r="O46" s="44">
        <v>1</v>
      </c>
      <c r="P46" s="44" t="s">
        <v>21</v>
      </c>
      <c r="Q46" s="44" t="s">
        <v>21</v>
      </c>
      <c r="R46" s="44" t="s">
        <v>21</v>
      </c>
      <c r="S46" s="44" t="s">
        <v>21</v>
      </c>
      <c r="T46" s="44" t="s">
        <v>21</v>
      </c>
      <c r="U46" s="44" t="s">
        <v>21</v>
      </c>
      <c r="V46" s="44" t="s">
        <v>21</v>
      </c>
      <c r="W46" s="44" t="s">
        <v>21</v>
      </c>
      <c r="X46" s="56">
        <f t="shared" si="0"/>
        <v>4</v>
      </c>
    </row>
    <row r="47" spans="3:24" ht="35.25" customHeight="1">
      <c r="C47" s="53" t="s">
        <v>82</v>
      </c>
      <c r="D47" s="44">
        <v>1</v>
      </c>
      <c r="E47" s="44">
        <v>1</v>
      </c>
      <c r="F47" s="44" t="s">
        <v>21</v>
      </c>
      <c r="G47" s="44" t="s">
        <v>21</v>
      </c>
      <c r="H47" s="44" t="s">
        <v>21</v>
      </c>
      <c r="I47" s="56" t="s">
        <v>21</v>
      </c>
      <c r="J47" s="44">
        <v>1</v>
      </c>
      <c r="K47" s="44" t="s">
        <v>21</v>
      </c>
      <c r="L47" s="44" t="s">
        <v>21</v>
      </c>
      <c r="M47" s="44" t="s">
        <v>21</v>
      </c>
      <c r="N47" s="44">
        <v>1</v>
      </c>
      <c r="O47" s="44" t="s">
        <v>21</v>
      </c>
      <c r="P47" s="44" t="s">
        <v>21</v>
      </c>
      <c r="Q47" s="44" t="s">
        <v>21</v>
      </c>
      <c r="R47" s="44" t="s">
        <v>21</v>
      </c>
      <c r="S47" s="44" t="s">
        <v>21</v>
      </c>
      <c r="T47" s="44" t="s">
        <v>21</v>
      </c>
      <c r="U47" s="44" t="s">
        <v>21</v>
      </c>
      <c r="V47" s="44">
        <v>1</v>
      </c>
      <c r="W47" s="44" t="s">
        <v>21</v>
      </c>
      <c r="X47" s="56">
        <f t="shared" si="0"/>
        <v>5</v>
      </c>
    </row>
    <row r="48" spans="3:24" ht="35.25" customHeight="1">
      <c r="C48" s="53" t="s">
        <v>458</v>
      </c>
      <c r="D48" s="44" t="s">
        <v>21</v>
      </c>
      <c r="E48" s="44" t="s">
        <v>21</v>
      </c>
      <c r="F48" s="44" t="s">
        <v>21</v>
      </c>
      <c r="G48" s="44" t="s">
        <v>21</v>
      </c>
      <c r="H48" s="44" t="s">
        <v>21</v>
      </c>
      <c r="I48" s="56" t="s">
        <v>21</v>
      </c>
      <c r="J48" s="44" t="s">
        <v>21</v>
      </c>
      <c r="K48" s="44" t="s">
        <v>21</v>
      </c>
      <c r="L48" s="44" t="s">
        <v>21</v>
      </c>
      <c r="M48" s="44" t="s">
        <v>21</v>
      </c>
      <c r="N48" s="44" t="s">
        <v>21</v>
      </c>
      <c r="O48" s="44" t="s">
        <v>21</v>
      </c>
      <c r="P48" s="44" t="s">
        <v>21</v>
      </c>
      <c r="Q48" s="44" t="s">
        <v>21</v>
      </c>
      <c r="R48" s="44" t="s">
        <v>21</v>
      </c>
      <c r="S48" s="44" t="s">
        <v>21</v>
      </c>
      <c r="T48" s="44">
        <v>2</v>
      </c>
      <c r="U48" s="44" t="s">
        <v>21</v>
      </c>
      <c r="V48" s="44" t="s">
        <v>21</v>
      </c>
      <c r="W48" s="44" t="s">
        <v>21</v>
      </c>
      <c r="X48" s="56">
        <f t="shared" si="0"/>
        <v>2</v>
      </c>
    </row>
    <row r="49" spans="3:24" ht="35.25" customHeight="1">
      <c r="C49" s="53" t="s">
        <v>459</v>
      </c>
      <c r="D49" s="44" t="s">
        <v>21</v>
      </c>
      <c r="E49" s="44">
        <v>1</v>
      </c>
      <c r="F49" s="44" t="s">
        <v>21</v>
      </c>
      <c r="G49" s="44" t="s">
        <v>21</v>
      </c>
      <c r="H49" s="44" t="s">
        <v>21</v>
      </c>
      <c r="I49" s="56" t="s">
        <v>21</v>
      </c>
      <c r="J49" s="44" t="s">
        <v>21</v>
      </c>
      <c r="K49" s="44" t="s">
        <v>21</v>
      </c>
      <c r="L49" s="44" t="s">
        <v>21</v>
      </c>
      <c r="M49" s="44" t="s">
        <v>21</v>
      </c>
      <c r="N49" s="44" t="s">
        <v>21</v>
      </c>
      <c r="O49" s="44" t="s">
        <v>21</v>
      </c>
      <c r="P49" s="44" t="s">
        <v>21</v>
      </c>
      <c r="Q49" s="44" t="s">
        <v>21</v>
      </c>
      <c r="R49" s="44" t="s">
        <v>21</v>
      </c>
      <c r="S49" s="44" t="s">
        <v>21</v>
      </c>
      <c r="T49" s="44" t="s">
        <v>21</v>
      </c>
      <c r="U49" s="44" t="s">
        <v>21</v>
      </c>
      <c r="V49" s="44" t="s">
        <v>21</v>
      </c>
      <c r="W49" s="44" t="s">
        <v>21</v>
      </c>
      <c r="X49" s="56">
        <f t="shared" si="0"/>
        <v>1</v>
      </c>
    </row>
    <row r="50" spans="3:24" ht="35.25" customHeight="1">
      <c r="C50" s="53" t="s">
        <v>48</v>
      </c>
      <c r="D50" s="44" t="s">
        <v>21</v>
      </c>
      <c r="E50" s="44" t="s">
        <v>21</v>
      </c>
      <c r="F50" s="44" t="s">
        <v>21</v>
      </c>
      <c r="G50" s="44" t="s">
        <v>21</v>
      </c>
      <c r="H50" s="44">
        <v>3</v>
      </c>
      <c r="I50" s="56" t="s">
        <v>21</v>
      </c>
      <c r="J50" s="44" t="s">
        <v>21</v>
      </c>
      <c r="K50" s="44" t="s">
        <v>21</v>
      </c>
      <c r="L50" s="44" t="s">
        <v>21</v>
      </c>
      <c r="M50" s="44" t="s">
        <v>21</v>
      </c>
      <c r="N50" s="44" t="s">
        <v>21</v>
      </c>
      <c r="O50" s="44" t="s">
        <v>21</v>
      </c>
      <c r="P50" s="44">
        <v>1</v>
      </c>
      <c r="Q50" s="44" t="s">
        <v>21</v>
      </c>
      <c r="R50" s="44" t="s">
        <v>21</v>
      </c>
      <c r="S50" s="44" t="s">
        <v>21</v>
      </c>
      <c r="T50" s="44">
        <v>2</v>
      </c>
      <c r="U50" s="44" t="s">
        <v>21</v>
      </c>
      <c r="V50" s="44" t="s">
        <v>21</v>
      </c>
      <c r="W50" s="44" t="s">
        <v>21</v>
      </c>
      <c r="X50" s="56">
        <f t="shared" si="0"/>
        <v>6</v>
      </c>
    </row>
    <row r="51" spans="3:24" ht="35.25" customHeight="1">
      <c r="C51" s="53" t="s">
        <v>284</v>
      </c>
      <c r="D51" s="44">
        <v>1</v>
      </c>
      <c r="E51" s="44" t="s">
        <v>21</v>
      </c>
      <c r="F51" s="44" t="s">
        <v>21</v>
      </c>
      <c r="G51" s="44" t="s">
        <v>21</v>
      </c>
      <c r="H51" s="44" t="s">
        <v>21</v>
      </c>
      <c r="I51" s="56" t="s">
        <v>21</v>
      </c>
      <c r="J51" s="44" t="s">
        <v>21</v>
      </c>
      <c r="K51" s="44" t="s">
        <v>21</v>
      </c>
      <c r="L51" s="44" t="s">
        <v>21</v>
      </c>
      <c r="M51" s="44" t="s">
        <v>21</v>
      </c>
      <c r="N51" s="44">
        <v>1</v>
      </c>
      <c r="O51" s="44" t="s">
        <v>21</v>
      </c>
      <c r="P51" s="44" t="s">
        <v>21</v>
      </c>
      <c r="Q51" s="44" t="s">
        <v>21</v>
      </c>
      <c r="R51" s="44" t="s">
        <v>21</v>
      </c>
      <c r="S51" s="44" t="s">
        <v>21</v>
      </c>
      <c r="T51" s="44" t="s">
        <v>21</v>
      </c>
      <c r="U51" s="44" t="s">
        <v>21</v>
      </c>
      <c r="V51" s="44" t="s">
        <v>21</v>
      </c>
      <c r="W51" s="44" t="s">
        <v>21</v>
      </c>
      <c r="X51" s="56">
        <f t="shared" si="0"/>
        <v>2</v>
      </c>
    </row>
    <row r="52" spans="3:24" ht="35.25" customHeight="1">
      <c r="C52" s="53" t="s">
        <v>218</v>
      </c>
      <c r="D52" s="44" t="s">
        <v>21</v>
      </c>
      <c r="E52" s="44" t="s">
        <v>21</v>
      </c>
      <c r="F52" s="44" t="s">
        <v>21</v>
      </c>
      <c r="G52" s="44" t="s">
        <v>21</v>
      </c>
      <c r="H52" s="44">
        <v>3</v>
      </c>
      <c r="I52" s="56" t="s">
        <v>21</v>
      </c>
      <c r="J52" s="44" t="s">
        <v>21</v>
      </c>
      <c r="K52" s="44" t="s">
        <v>21</v>
      </c>
      <c r="L52" s="44" t="s">
        <v>21</v>
      </c>
      <c r="M52" s="44" t="s">
        <v>21</v>
      </c>
      <c r="N52" s="44" t="s">
        <v>21</v>
      </c>
      <c r="O52" s="44">
        <v>4</v>
      </c>
      <c r="P52" s="44" t="s">
        <v>21</v>
      </c>
      <c r="Q52" s="44" t="s">
        <v>21</v>
      </c>
      <c r="R52" s="44" t="s">
        <v>21</v>
      </c>
      <c r="S52" s="44" t="s">
        <v>21</v>
      </c>
      <c r="T52" s="44">
        <v>2</v>
      </c>
      <c r="U52" s="44" t="s">
        <v>21</v>
      </c>
      <c r="V52" s="44">
        <v>1</v>
      </c>
      <c r="W52" s="44" t="s">
        <v>21</v>
      </c>
      <c r="X52" s="56">
        <f t="shared" si="0"/>
        <v>10</v>
      </c>
    </row>
  </sheetData>
  <sheetProtection selectLockedCells="1" selectUnlockedCells="1"/>
  <mergeCells count="3">
    <mergeCell ref="AB7:AE7"/>
    <mergeCell ref="B8:B9"/>
    <mergeCell ref="Z10:AA10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52"/>
  <sheetViews>
    <sheetView zoomScale="50" zoomScaleNormal="50" zoomScalePageLayoutView="0" workbookViewId="0" topLeftCell="D1">
      <selection activeCell="Y10" sqref="Y10"/>
    </sheetView>
  </sheetViews>
  <sheetFormatPr defaultColWidth="9.00390625" defaultRowHeight="12.75"/>
  <cols>
    <col min="1" max="2" width="9.125" style="39" customWidth="1"/>
    <col min="3" max="3" width="30.00390625" style="39" customWidth="1"/>
    <col min="4" max="4" width="10.625" style="39" customWidth="1"/>
    <col min="5" max="5" width="11.25390625" style="39" customWidth="1"/>
    <col min="6" max="9" width="10.625" style="39" customWidth="1"/>
    <col min="10" max="10" width="9.625" style="39" customWidth="1"/>
    <col min="11" max="13" width="10.625" style="39" customWidth="1"/>
    <col min="14" max="14" width="11.25390625" style="39" customWidth="1"/>
    <col min="15" max="16" width="10.625" style="39" customWidth="1"/>
    <col min="17" max="17" width="12.375" style="39" customWidth="1"/>
    <col min="18" max="18" width="9.125" style="39" customWidth="1"/>
    <col min="19" max="19" width="11.00390625" style="39" customWidth="1"/>
    <col min="20" max="21" width="12.375" style="39" customWidth="1"/>
    <col min="22" max="22" width="10.625" style="39" customWidth="1"/>
    <col min="23" max="23" width="11.25390625" style="39" customWidth="1"/>
    <col min="24" max="24" width="12.00390625" style="39" customWidth="1"/>
    <col min="25" max="25" width="11.125" style="39" customWidth="1"/>
    <col min="26" max="26" width="9.125" style="39" customWidth="1"/>
    <col min="27" max="27" width="12.25390625" style="39" customWidth="1"/>
    <col min="28" max="16384" width="9.125" style="39" customWidth="1"/>
  </cols>
  <sheetData>
    <row r="2" spans="3:17" ht="20.25">
      <c r="C2" s="47"/>
      <c r="D2" s="289" t="s">
        <v>460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22"/>
      <c r="Q2" s="46"/>
    </row>
    <row r="3" spans="1:25" ht="158.25">
      <c r="A3" s="46"/>
      <c r="B3" s="46"/>
      <c r="C3" s="47"/>
      <c r="D3" s="49" t="s">
        <v>444</v>
      </c>
      <c r="E3" s="49" t="s">
        <v>461</v>
      </c>
      <c r="F3" s="201" t="s">
        <v>462</v>
      </c>
      <c r="G3" s="201" t="s">
        <v>463</v>
      </c>
      <c r="H3" s="49" t="s">
        <v>464</v>
      </c>
      <c r="I3" s="49" t="s">
        <v>6</v>
      </c>
      <c r="J3" s="49" t="s">
        <v>465</v>
      </c>
      <c r="K3" s="201" t="s">
        <v>466</v>
      </c>
      <c r="L3" s="49" t="s">
        <v>467</v>
      </c>
      <c r="M3" s="49" t="s">
        <v>468</v>
      </c>
      <c r="N3" s="201" t="s">
        <v>5</v>
      </c>
      <c r="O3" s="201" t="s">
        <v>469</v>
      </c>
      <c r="P3" s="49" t="s">
        <v>470</v>
      </c>
      <c r="Q3" s="52" t="s">
        <v>12</v>
      </c>
      <c r="R3" s="46"/>
      <c r="X3" s="46"/>
      <c r="Y3" s="46"/>
    </row>
    <row r="4" spans="1:27" ht="41.25" customHeight="1">
      <c r="A4" s="46"/>
      <c r="B4" s="46"/>
      <c r="C4" s="53" t="s">
        <v>15</v>
      </c>
      <c r="D4" s="53" t="s">
        <v>17</v>
      </c>
      <c r="E4" s="53" t="s">
        <v>19</v>
      </c>
      <c r="F4" s="202" t="s">
        <v>19</v>
      </c>
      <c r="G4" s="202" t="s">
        <v>18</v>
      </c>
      <c r="H4" s="53" t="s">
        <v>16</v>
      </c>
      <c r="I4" s="53" t="s">
        <v>16</v>
      </c>
      <c r="J4" s="53" t="s">
        <v>16</v>
      </c>
      <c r="K4" s="202" t="s">
        <v>16</v>
      </c>
      <c r="L4" s="53" t="s">
        <v>17</v>
      </c>
      <c r="M4" s="53" t="s">
        <v>17</v>
      </c>
      <c r="N4" s="202" t="s">
        <v>16</v>
      </c>
      <c r="O4" s="202" t="s">
        <v>19</v>
      </c>
      <c r="P4" s="53" t="s">
        <v>16</v>
      </c>
      <c r="Q4" s="52"/>
      <c r="R4" s="46"/>
      <c r="W4" s="310" t="s">
        <v>65</v>
      </c>
      <c r="X4" s="310"/>
      <c r="Y4" s="310"/>
      <c r="Z4" s="310"/>
      <c r="AA4" s="44" t="s">
        <v>14</v>
      </c>
    </row>
    <row r="5" spans="3:27" ht="54" customHeight="1">
      <c r="C5" s="203" t="s">
        <v>67</v>
      </c>
      <c r="D5" s="56" t="s">
        <v>21</v>
      </c>
      <c r="E5" s="56" t="s">
        <v>21</v>
      </c>
      <c r="F5" s="56" t="s">
        <v>21</v>
      </c>
      <c r="G5" s="56" t="s">
        <v>21</v>
      </c>
      <c r="H5" s="56" t="s">
        <v>21</v>
      </c>
      <c r="I5" s="56" t="s">
        <v>21</v>
      </c>
      <c r="J5" s="56" t="s">
        <v>21</v>
      </c>
      <c r="K5" s="56" t="s">
        <v>21</v>
      </c>
      <c r="L5" s="56" t="s">
        <v>21</v>
      </c>
      <c r="M5" s="56" t="s">
        <v>21</v>
      </c>
      <c r="N5" s="56" t="s">
        <v>21</v>
      </c>
      <c r="O5" s="56" t="s">
        <v>21</v>
      </c>
      <c r="P5" s="56" t="s">
        <v>21</v>
      </c>
      <c r="Q5" s="56" t="s">
        <v>21</v>
      </c>
      <c r="W5" s="44" t="s">
        <v>18</v>
      </c>
      <c r="X5" s="44" t="s">
        <v>16</v>
      </c>
      <c r="Y5" s="44" t="s">
        <v>19</v>
      </c>
      <c r="Z5" s="44" t="s">
        <v>17</v>
      </c>
      <c r="AA5" s="44"/>
    </row>
    <row r="6" spans="2:27" ht="41.25" customHeight="1">
      <c r="B6" s="290" t="s">
        <v>22</v>
      </c>
      <c r="C6" s="53" t="s">
        <v>452</v>
      </c>
      <c r="D6" s="56" t="s">
        <v>21</v>
      </c>
      <c r="F6" s="56">
        <v>29.7</v>
      </c>
      <c r="G6" s="56">
        <v>14.2</v>
      </c>
      <c r="H6" s="56" t="s">
        <v>21</v>
      </c>
      <c r="I6" s="56" t="s">
        <v>21</v>
      </c>
      <c r="J6" s="56">
        <v>7.6</v>
      </c>
      <c r="K6" s="56">
        <v>13</v>
      </c>
      <c r="L6" s="56">
        <v>17.6</v>
      </c>
      <c r="M6" s="56" t="s">
        <v>21</v>
      </c>
      <c r="N6" s="56">
        <v>47</v>
      </c>
      <c r="O6" s="56">
        <v>20</v>
      </c>
      <c r="P6" s="56">
        <v>12.58</v>
      </c>
      <c r="Q6" s="56">
        <f aca="true" t="shared" si="0" ref="Q6:Q52">SUM(D6:P6)</f>
        <v>161.68</v>
      </c>
      <c r="R6" s="62"/>
      <c r="W6" s="56">
        <f>G6</f>
        <v>14.2</v>
      </c>
      <c r="X6" s="56">
        <f>H8+I8+J6+K6+N6+P6</f>
        <v>114.48</v>
      </c>
      <c r="Y6" s="56">
        <f>E7+F6+O6</f>
        <v>116</v>
      </c>
      <c r="Z6" s="56">
        <f>D9+L6+M9</f>
        <v>46.2</v>
      </c>
      <c r="AA6" s="56">
        <f>SUM(W6:Z6)</f>
        <v>290.88</v>
      </c>
    </row>
    <row r="7" spans="2:27" ht="41.25" customHeight="1">
      <c r="B7" s="290"/>
      <c r="C7" s="53" t="s">
        <v>471</v>
      </c>
      <c r="D7" s="56" t="s">
        <v>21</v>
      </c>
      <c r="E7" s="56">
        <v>66.3</v>
      </c>
      <c r="F7" s="56" t="s">
        <v>21</v>
      </c>
      <c r="G7" s="56" t="s">
        <v>21</v>
      </c>
      <c r="H7" s="56" t="s">
        <v>21</v>
      </c>
      <c r="I7" s="56" t="s">
        <v>21</v>
      </c>
      <c r="J7" s="56" t="s">
        <v>21</v>
      </c>
      <c r="K7" s="56" t="s">
        <v>21</v>
      </c>
      <c r="L7" s="56" t="s">
        <v>21</v>
      </c>
      <c r="M7" s="56" t="s">
        <v>21</v>
      </c>
      <c r="N7" s="56" t="s">
        <v>21</v>
      </c>
      <c r="O7" s="56" t="s">
        <v>21</v>
      </c>
      <c r="P7" s="56" t="s">
        <v>21</v>
      </c>
      <c r="Q7" s="56">
        <f t="shared" si="0"/>
        <v>66.3</v>
      </c>
      <c r="T7" s="311" t="s">
        <v>380</v>
      </c>
      <c r="U7" s="311"/>
      <c r="V7" s="311"/>
      <c r="W7" s="56" t="str">
        <f>L8</f>
        <v>-</v>
      </c>
      <c r="X7" s="56">
        <v>0</v>
      </c>
      <c r="Y7" s="56">
        <v>0</v>
      </c>
      <c r="Z7" s="56">
        <v>0</v>
      </c>
      <c r="AA7" s="56">
        <f>SUM(W7:Z7)</f>
        <v>0</v>
      </c>
    </row>
    <row r="8" spans="2:17" ht="41.25" customHeight="1">
      <c r="B8" s="290"/>
      <c r="C8" s="53" t="s">
        <v>472</v>
      </c>
      <c r="D8" s="56" t="s">
        <v>21</v>
      </c>
      <c r="E8" s="56" t="s">
        <v>21</v>
      </c>
      <c r="F8" s="56" t="s">
        <v>21</v>
      </c>
      <c r="G8" s="56" t="s">
        <v>21</v>
      </c>
      <c r="H8" s="56">
        <v>24</v>
      </c>
      <c r="I8" s="56">
        <v>10.3</v>
      </c>
      <c r="J8" s="56" t="s">
        <v>21</v>
      </c>
      <c r="K8" s="56" t="s">
        <v>21</v>
      </c>
      <c r="L8" s="56" t="s">
        <v>21</v>
      </c>
      <c r="M8" s="56" t="s">
        <v>21</v>
      </c>
      <c r="N8" s="56" t="s">
        <v>21</v>
      </c>
      <c r="O8" s="56" t="s">
        <v>21</v>
      </c>
      <c r="P8" s="56" t="s">
        <v>21</v>
      </c>
      <c r="Q8" s="56">
        <f t="shared" si="0"/>
        <v>34.3</v>
      </c>
    </row>
    <row r="9" spans="2:17" ht="41.25" customHeight="1">
      <c r="B9" s="290"/>
      <c r="C9" s="53" t="s">
        <v>337</v>
      </c>
      <c r="D9" s="56">
        <v>7.5</v>
      </c>
      <c r="E9" s="56" t="s">
        <v>21</v>
      </c>
      <c r="F9" s="56" t="s">
        <v>21</v>
      </c>
      <c r="G9" s="56" t="s">
        <v>21</v>
      </c>
      <c r="H9" s="56" t="s">
        <v>21</v>
      </c>
      <c r="I9" s="56" t="s">
        <v>21</v>
      </c>
      <c r="J9" s="56" t="s">
        <v>21</v>
      </c>
      <c r="K9" s="56" t="s">
        <v>21</v>
      </c>
      <c r="L9" s="56" t="s">
        <v>21</v>
      </c>
      <c r="M9" s="56">
        <v>21.1</v>
      </c>
      <c r="N9" s="56" t="s">
        <v>21</v>
      </c>
      <c r="O9" s="56" t="s">
        <v>21</v>
      </c>
      <c r="P9" s="56" t="s">
        <v>21</v>
      </c>
      <c r="Q9" s="56">
        <f t="shared" si="0"/>
        <v>28.6</v>
      </c>
    </row>
    <row r="10" spans="3:17" ht="41.25" customHeight="1">
      <c r="C10" s="53" t="s">
        <v>25</v>
      </c>
      <c r="D10" s="44">
        <v>3</v>
      </c>
      <c r="E10" s="44" t="s">
        <v>21</v>
      </c>
      <c r="F10" s="58">
        <v>1</v>
      </c>
      <c r="G10" s="58">
        <v>2</v>
      </c>
      <c r="H10" s="44" t="s">
        <v>21</v>
      </c>
      <c r="I10" s="44" t="s">
        <v>21</v>
      </c>
      <c r="J10" s="44" t="s">
        <v>21</v>
      </c>
      <c r="K10" s="44">
        <v>2</v>
      </c>
      <c r="L10" s="44">
        <v>6</v>
      </c>
      <c r="M10" s="44">
        <v>2</v>
      </c>
      <c r="N10" s="44" t="s">
        <v>21</v>
      </c>
      <c r="O10" s="44">
        <v>1</v>
      </c>
      <c r="P10" s="56" t="s">
        <v>21</v>
      </c>
      <c r="Q10" s="56">
        <f t="shared" si="0"/>
        <v>17</v>
      </c>
    </row>
    <row r="11" spans="3:17" ht="41.25" customHeight="1">
      <c r="C11" s="53" t="s">
        <v>27</v>
      </c>
      <c r="D11" s="44">
        <v>2</v>
      </c>
      <c r="E11" s="44" t="s">
        <v>21</v>
      </c>
      <c r="F11" s="56" t="s">
        <v>21</v>
      </c>
      <c r="G11" s="44" t="s">
        <v>21</v>
      </c>
      <c r="H11" s="44" t="s">
        <v>21</v>
      </c>
      <c r="I11" s="44" t="s">
        <v>21</v>
      </c>
      <c r="J11" s="44" t="s">
        <v>21</v>
      </c>
      <c r="K11" s="44" t="s">
        <v>21</v>
      </c>
      <c r="L11" s="44" t="s">
        <v>21</v>
      </c>
      <c r="M11" s="44" t="s">
        <v>21</v>
      </c>
      <c r="N11" s="44" t="s">
        <v>21</v>
      </c>
      <c r="O11" s="44" t="s">
        <v>21</v>
      </c>
      <c r="P11" s="56" t="s">
        <v>21</v>
      </c>
      <c r="Q11" s="56">
        <f t="shared" si="0"/>
        <v>2</v>
      </c>
    </row>
    <row r="12" spans="3:17" ht="41.25" customHeight="1">
      <c r="C12" s="53" t="s">
        <v>28</v>
      </c>
      <c r="D12" s="44">
        <v>3</v>
      </c>
      <c r="E12" s="44" t="s">
        <v>21</v>
      </c>
      <c r="F12" s="56" t="s">
        <v>21</v>
      </c>
      <c r="G12" s="44" t="s">
        <v>21</v>
      </c>
      <c r="H12" s="44">
        <v>2</v>
      </c>
      <c r="I12" s="44" t="s">
        <v>21</v>
      </c>
      <c r="J12" s="44">
        <v>1</v>
      </c>
      <c r="K12" s="44" t="s">
        <v>21</v>
      </c>
      <c r="L12" s="44">
        <v>1</v>
      </c>
      <c r="M12" s="44" t="s">
        <v>21</v>
      </c>
      <c r="N12" s="44" t="s">
        <v>21</v>
      </c>
      <c r="O12" s="44">
        <v>1</v>
      </c>
      <c r="P12" s="56" t="s">
        <v>21</v>
      </c>
      <c r="Q12" s="56">
        <f t="shared" si="0"/>
        <v>8</v>
      </c>
    </row>
    <row r="13" spans="1:25" ht="41.25" customHeight="1">
      <c r="A13" s="62"/>
      <c r="B13" s="62"/>
      <c r="C13" s="103" t="s">
        <v>473</v>
      </c>
      <c r="D13" s="56" t="s">
        <v>21</v>
      </c>
      <c r="E13" s="56">
        <v>145</v>
      </c>
      <c r="F13" s="56">
        <v>66</v>
      </c>
      <c r="G13" s="56">
        <v>42</v>
      </c>
      <c r="H13" s="44" t="s">
        <v>21</v>
      </c>
      <c r="I13" s="56">
        <v>39.6</v>
      </c>
      <c r="J13" s="56">
        <v>33</v>
      </c>
      <c r="K13" s="56">
        <v>44</v>
      </c>
      <c r="L13" s="56">
        <v>46.2</v>
      </c>
      <c r="M13" s="44" t="s">
        <v>21</v>
      </c>
      <c r="N13" s="56">
        <v>136.9</v>
      </c>
      <c r="O13" s="56">
        <v>49.2</v>
      </c>
      <c r="P13" s="56" t="s">
        <v>21</v>
      </c>
      <c r="Q13" s="56">
        <f t="shared" si="0"/>
        <v>601.9000000000001</v>
      </c>
      <c r="R13" s="62"/>
      <c r="S13" s="62"/>
      <c r="T13" s="62"/>
      <c r="U13" s="62"/>
      <c r="V13" s="62"/>
      <c r="W13" s="62"/>
      <c r="X13" s="62"/>
      <c r="Y13" s="62"/>
    </row>
    <row r="14" spans="2:17" ht="41.25" customHeight="1">
      <c r="B14" s="290" t="s">
        <v>74</v>
      </c>
      <c r="C14" s="53" t="s">
        <v>30</v>
      </c>
      <c r="D14" s="44" t="s">
        <v>21</v>
      </c>
      <c r="E14" s="44" t="s">
        <v>21</v>
      </c>
      <c r="F14" s="56" t="s">
        <v>21</v>
      </c>
      <c r="G14" s="44" t="s">
        <v>21</v>
      </c>
      <c r="H14" s="44" t="s">
        <v>21</v>
      </c>
      <c r="I14" s="44" t="s">
        <v>21</v>
      </c>
      <c r="J14" s="44">
        <v>2</v>
      </c>
      <c r="K14" s="44" t="s">
        <v>21</v>
      </c>
      <c r="L14" s="44" t="s">
        <v>21</v>
      </c>
      <c r="M14" s="44">
        <v>4</v>
      </c>
      <c r="N14" s="44" t="s">
        <v>21</v>
      </c>
      <c r="O14" s="44" t="s">
        <v>21</v>
      </c>
      <c r="P14" s="44">
        <v>4.5</v>
      </c>
      <c r="Q14" s="56">
        <f t="shared" si="0"/>
        <v>10.5</v>
      </c>
    </row>
    <row r="15" spans="2:17" ht="41.25" customHeight="1">
      <c r="B15" s="290"/>
      <c r="C15" s="53" t="s">
        <v>31</v>
      </c>
      <c r="D15" s="56">
        <v>30</v>
      </c>
      <c r="E15" s="44" t="s">
        <v>21</v>
      </c>
      <c r="F15" s="56" t="s">
        <v>21</v>
      </c>
      <c r="G15" s="56" t="s">
        <v>21</v>
      </c>
      <c r="H15" s="56" t="s">
        <v>21</v>
      </c>
      <c r="I15" s="56" t="s">
        <v>21</v>
      </c>
      <c r="J15" s="44" t="s">
        <v>21</v>
      </c>
      <c r="K15" s="44" t="s">
        <v>21</v>
      </c>
      <c r="L15" s="44" t="s">
        <v>21</v>
      </c>
      <c r="M15" s="44">
        <v>30</v>
      </c>
      <c r="N15" s="44" t="s">
        <v>21</v>
      </c>
      <c r="O15" s="44" t="s">
        <v>21</v>
      </c>
      <c r="P15" s="44" t="s">
        <v>21</v>
      </c>
      <c r="Q15" s="56">
        <f t="shared" si="0"/>
        <v>60</v>
      </c>
    </row>
    <row r="16" spans="3:17" ht="41.25" customHeight="1">
      <c r="C16" s="53" t="s">
        <v>76</v>
      </c>
      <c r="D16" s="44">
        <v>2</v>
      </c>
      <c r="E16" s="44" t="s">
        <v>21</v>
      </c>
      <c r="F16" s="44" t="s">
        <v>21</v>
      </c>
      <c r="G16" s="44" t="s">
        <v>21</v>
      </c>
      <c r="H16" s="44" t="s">
        <v>21</v>
      </c>
      <c r="I16" s="44" t="s">
        <v>21</v>
      </c>
      <c r="J16" s="44" t="s">
        <v>21</v>
      </c>
      <c r="K16" s="44" t="s">
        <v>21</v>
      </c>
      <c r="L16" s="44" t="s">
        <v>21</v>
      </c>
      <c r="M16" s="44" t="s">
        <v>21</v>
      </c>
      <c r="N16" s="44" t="s">
        <v>21</v>
      </c>
      <c r="O16" s="44" t="s">
        <v>21</v>
      </c>
      <c r="P16" s="44" t="s">
        <v>21</v>
      </c>
      <c r="Q16" s="56">
        <f t="shared" si="0"/>
        <v>2</v>
      </c>
    </row>
    <row r="17" spans="3:17" ht="41.25" customHeight="1">
      <c r="C17" s="53" t="s">
        <v>72</v>
      </c>
      <c r="D17" s="44" t="s">
        <v>21</v>
      </c>
      <c r="E17" s="44" t="s">
        <v>21</v>
      </c>
      <c r="F17" s="44" t="s">
        <v>21</v>
      </c>
      <c r="G17" s="44" t="s">
        <v>21</v>
      </c>
      <c r="H17" s="44" t="s">
        <v>21</v>
      </c>
      <c r="I17" s="44" t="s">
        <v>21</v>
      </c>
      <c r="J17" s="44" t="s">
        <v>21</v>
      </c>
      <c r="K17" s="44" t="s">
        <v>21</v>
      </c>
      <c r="L17" s="44" t="s">
        <v>21</v>
      </c>
      <c r="M17" s="44">
        <v>4</v>
      </c>
      <c r="N17" s="44" t="s">
        <v>21</v>
      </c>
      <c r="O17" s="44" t="s">
        <v>21</v>
      </c>
      <c r="P17" s="44" t="s">
        <v>21</v>
      </c>
      <c r="Q17" s="56">
        <f t="shared" si="0"/>
        <v>4</v>
      </c>
    </row>
    <row r="18" spans="3:17" ht="41.25" customHeight="1">
      <c r="C18" s="53" t="s">
        <v>32</v>
      </c>
      <c r="D18" s="44">
        <v>3</v>
      </c>
      <c r="E18" s="44">
        <v>4</v>
      </c>
      <c r="F18" s="44">
        <v>2</v>
      </c>
      <c r="G18" s="44">
        <v>2</v>
      </c>
      <c r="H18" s="44">
        <v>2</v>
      </c>
      <c r="I18" s="44" t="s">
        <v>21</v>
      </c>
      <c r="J18" s="44">
        <v>1</v>
      </c>
      <c r="K18" s="44">
        <v>1</v>
      </c>
      <c r="L18" s="44">
        <v>3</v>
      </c>
      <c r="M18" s="44">
        <v>6</v>
      </c>
      <c r="N18" s="44" t="s">
        <v>21</v>
      </c>
      <c r="O18" s="44">
        <v>2</v>
      </c>
      <c r="P18" s="44">
        <v>1</v>
      </c>
      <c r="Q18" s="56">
        <f t="shared" si="0"/>
        <v>27</v>
      </c>
    </row>
    <row r="19" spans="3:17" ht="41.25" customHeight="1">
      <c r="C19" s="53" t="s">
        <v>191</v>
      </c>
      <c r="D19" s="44" t="s">
        <v>21</v>
      </c>
      <c r="E19" s="44">
        <v>4</v>
      </c>
      <c r="F19" s="44" t="s">
        <v>21</v>
      </c>
      <c r="G19" s="44" t="s">
        <v>21</v>
      </c>
      <c r="H19" s="44" t="s">
        <v>21</v>
      </c>
      <c r="I19" s="44" t="s">
        <v>21</v>
      </c>
      <c r="J19" s="44" t="s">
        <v>21</v>
      </c>
      <c r="K19" s="44" t="s">
        <v>21</v>
      </c>
      <c r="L19" s="44" t="s">
        <v>21</v>
      </c>
      <c r="M19" s="44" t="s">
        <v>21</v>
      </c>
      <c r="N19" s="44" t="s">
        <v>21</v>
      </c>
      <c r="O19" s="44">
        <v>2</v>
      </c>
      <c r="P19" s="44" t="s">
        <v>21</v>
      </c>
      <c r="Q19" s="56">
        <f t="shared" si="0"/>
        <v>6</v>
      </c>
    </row>
    <row r="20" spans="3:17" ht="41.25" customHeight="1">
      <c r="C20" s="53" t="s">
        <v>254</v>
      </c>
      <c r="D20" s="44" t="s">
        <v>21</v>
      </c>
      <c r="E20" s="44">
        <v>4</v>
      </c>
      <c r="F20" s="44" t="s">
        <v>21</v>
      </c>
      <c r="G20" s="44" t="s">
        <v>21</v>
      </c>
      <c r="H20" s="44">
        <v>1</v>
      </c>
      <c r="I20" s="44" t="s">
        <v>21</v>
      </c>
      <c r="J20" s="44" t="s">
        <v>21</v>
      </c>
      <c r="K20" s="44" t="s">
        <v>21</v>
      </c>
      <c r="L20" s="44">
        <v>3</v>
      </c>
      <c r="M20" s="44">
        <v>2</v>
      </c>
      <c r="N20" s="44" t="s">
        <v>21</v>
      </c>
      <c r="O20" s="44">
        <v>1</v>
      </c>
      <c r="P20" s="44" t="s">
        <v>21</v>
      </c>
      <c r="Q20" s="56">
        <f t="shared" si="0"/>
        <v>11</v>
      </c>
    </row>
    <row r="21" spans="3:17" ht="41.25" customHeight="1">
      <c r="C21" s="53" t="s">
        <v>193</v>
      </c>
      <c r="D21" s="44" t="s">
        <v>21</v>
      </c>
      <c r="E21" s="44" t="s">
        <v>21</v>
      </c>
      <c r="F21" s="44" t="s">
        <v>21</v>
      </c>
      <c r="G21" s="44" t="s">
        <v>21</v>
      </c>
      <c r="H21" s="44" t="s">
        <v>21</v>
      </c>
      <c r="I21" s="44" t="s">
        <v>21</v>
      </c>
      <c r="J21" s="44" t="s">
        <v>21</v>
      </c>
      <c r="K21" s="44">
        <v>2</v>
      </c>
      <c r="L21" s="44" t="s">
        <v>21</v>
      </c>
      <c r="M21" s="44" t="s">
        <v>21</v>
      </c>
      <c r="N21" s="44" t="s">
        <v>21</v>
      </c>
      <c r="O21" s="44" t="s">
        <v>21</v>
      </c>
      <c r="P21" s="44" t="s">
        <v>21</v>
      </c>
      <c r="Q21" s="56">
        <f t="shared" si="0"/>
        <v>2</v>
      </c>
    </row>
    <row r="22" spans="3:17" ht="41.25" customHeight="1">
      <c r="C22" s="53" t="s">
        <v>194</v>
      </c>
      <c r="D22" s="44" t="s">
        <v>21</v>
      </c>
      <c r="E22" s="44" t="s">
        <v>21</v>
      </c>
      <c r="F22" s="44" t="s">
        <v>21</v>
      </c>
      <c r="G22" s="44" t="s">
        <v>21</v>
      </c>
      <c r="H22" s="44" t="s">
        <v>21</v>
      </c>
      <c r="I22" s="44" t="s">
        <v>21</v>
      </c>
      <c r="J22" s="44" t="s">
        <v>21</v>
      </c>
      <c r="K22" s="44" t="s">
        <v>21</v>
      </c>
      <c r="L22" s="44">
        <v>1</v>
      </c>
      <c r="M22" s="44">
        <v>5</v>
      </c>
      <c r="N22" s="44" t="s">
        <v>21</v>
      </c>
      <c r="O22" s="44" t="s">
        <v>21</v>
      </c>
      <c r="P22" s="44" t="s">
        <v>21</v>
      </c>
      <c r="Q22" s="56">
        <f t="shared" si="0"/>
        <v>6</v>
      </c>
    </row>
    <row r="23" spans="3:17" ht="41.25" customHeight="1">
      <c r="C23" s="53" t="s">
        <v>195</v>
      </c>
      <c r="D23" s="44" t="s">
        <v>21</v>
      </c>
      <c r="E23" s="44" t="s">
        <v>21</v>
      </c>
      <c r="F23" s="44" t="s">
        <v>21</v>
      </c>
      <c r="G23" s="44" t="s">
        <v>21</v>
      </c>
      <c r="H23" s="44" t="s">
        <v>21</v>
      </c>
      <c r="I23" s="44" t="s">
        <v>21</v>
      </c>
      <c r="J23" s="44" t="s">
        <v>21</v>
      </c>
      <c r="K23" s="44" t="s">
        <v>21</v>
      </c>
      <c r="L23" s="44" t="s">
        <v>21</v>
      </c>
      <c r="M23" s="44" t="s">
        <v>21</v>
      </c>
      <c r="N23" s="44" t="s">
        <v>21</v>
      </c>
      <c r="O23" s="44" t="s">
        <v>21</v>
      </c>
      <c r="P23" s="44" t="s">
        <v>21</v>
      </c>
      <c r="Q23" s="56">
        <f t="shared" si="0"/>
        <v>0</v>
      </c>
    </row>
    <row r="24" spans="3:17" ht="41.25" customHeight="1">
      <c r="C24" s="53" t="s">
        <v>33</v>
      </c>
      <c r="D24" s="44">
        <v>2</v>
      </c>
      <c r="E24" s="44">
        <v>4</v>
      </c>
      <c r="F24" s="44" t="s">
        <v>21</v>
      </c>
      <c r="G24" s="44">
        <v>1</v>
      </c>
      <c r="H24" s="44">
        <v>2</v>
      </c>
      <c r="I24" s="44" t="s">
        <v>21</v>
      </c>
      <c r="J24" s="44">
        <v>1</v>
      </c>
      <c r="K24" s="44">
        <v>1</v>
      </c>
      <c r="L24" s="44" t="s">
        <v>21</v>
      </c>
      <c r="M24" s="44" t="s">
        <v>21</v>
      </c>
      <c r="N24" s="44" t="s">
        <v>21</v>
      </c>
      <c r="O24" s="44" t="s">
        <v>21</v>
      </c>
      <c r="P24" s="44">
        <v>1</v>
      </c>
      <c r="Q24" s="56">
        <f t="shared" si="0"/>
        <v>12</v>
      </c>
    </row>
    <row r="25" spans="3:17" ht="41.25" customHeight="1">
      <c r="C25" s="53" t="s">
        <v>34</v>
      </c>
      <c r="D25" s="44" t="s">
        <v>21</v>
      </c>
      <c r="E25" s="44">
        <v>7</v>
      </c>
      <c r="F25" s="44">
        <v>2</v>
      </c>
      <c r="G25" s="44">
        <v>2</v>
      </c>
      <c r="H25" s="44">
        <v>3</v>
      </c>
      <c r="I25" s="44">
        <v>1</v>
      </c>
      <c r="J25" s="44">
        <v>1</v>
      </c>
      <c r="K25" s="44">
        <v>2</v>
      </c>
      <c r="L25" s="44">
        <v>2</v>
      </c>
      <c r="M25" s="44">
        <v>3</v>
      </c>
      <c r="N25" s="44" t="s">
        <v>21</v>
      </c>
      <c r="O25" s="44">
        <v>2</v>
      </c>
      <c r="P25" s="44">
        <v>1</v>
      </c>
      <c r="Q25" s="56">
        <f t="shared" si="0"/>
        <v>26</v>
      </c>
    </row>
    <row r="26" spans="3:17" ht="41.25" customHeight="1">
      <c r="C26" s="53" t="s">
        <v>433</v>
      </c>
      <c r="D26" s="56" t="s">
        <v>21</v>
      </c>
      <c r="E26" s="56">
        <v>40</v>
      </c>
      <c r="F26" s="56">
        <v>3.22</v>
      </c>
      <c r="G26" s="56">
        <v>3.22</v>
      </c>
      <c r="H26" s="56">
        <v>3.22</v>
      </c>
      <c r="I26" s="56" t="s">
        <v>21</v>
      </c>
      <c r="J26" s="56">
        <v>3.22</v>
      </c>
      <c r="K26" s="56">
        <v>9.66</v>
      </c>
      <c r="L26" s="56">
        <v>6.44</v>
      </c>
      <c r="M26" s="56">
        <v>3.22</v>
      </c>
      <c r="N26" s="44" t="s">
        <v>21</v>
      </c>
      <c r="O26" s="56">
        <v>7.6</v>
      </c>
      <c r="P26" s="56">
        <v>4.37</v>
      </c>
      <c r="Q26" s="56">
        <f t="shared" si="0"/>
        <v>84.16999999999999</v>
      </c>
    </row>
    <row r="27" spans="3:17" ht="41.25" customHeight="1">
      <c r="C27" s="53" t="s">
        <v>339</v>
      </c>
      <c r="D27" s="44" t="s">
        <v>21</v>
      </c>
      <c r="E27" s="44" t="s">
        <v>21</v>
      </c>
      <c r="F27" s="44" t="s">
        <v>21</v>
      </c>
      <c r="G27" s="44" t="s">
        <v>21</v>
      </c>
      <c r="H27" s="44" t="s">
        <v>21</v>
      </c>
      <c r="I27" s="44" t="s">
        <v>21</v>
      </c>
      <c r="J27" s="44" t="s">
        <v>21</v>
      </c>
      <c r="K27" s="44" t="s">
        <v>21</v>
      </c>
      <c r="L27" s="44" t="s">
        <v>21</v>
      </c>
      <c r="M27" s="44" t="s">
        <v>21</v>
      </c>
      <c r="N27" s="44" t="s">
        <v>21</v>
      </c>
      <c r="O27" s="44" t="s">
        <v>21</v>
      </c>
      <c r="P27" s="44" t="s">
        <v>21</v>
      </c>
      <c r="Q27" s="56">
        <f t="shared" si="0"/>
        <v>0</v>
      </c>
    </row>
    <row r="28" spans="3:17" ht="41.25" customHeight="1">
      <c r="C28" s="53" t="s">
        <v>386</v>
      </c>
      <c r="D28" s="44" t="s">
        <v>21</v>
      </c>
      <c r="E28" s="44" t="s">
        <v>21</v>
      </c>
      <c r="F28" s="44" t="s">
        <v>21</v>
      </c>
      <c r="G28" s="44" t="s">
        <v>21</v>
      </c>
      <c r="H28" s="44" t="s">
        <v>21</v>
      </c>
      <c r="I28" s="44" t="s">
        <v>21</v>
      </c>
      <c r="J28" s="44" t="s">
        <v>21</v>
      </c>
      <c r="K28" s="44" t="s">
        <v>21</v>
      </c>
      <c r="L28" s="44" t="s">
        <v>21</v>
      </c>
      <c r="M28" s="44" t="s">
        <v>21</v>
      </c>
      <c r="N28" s="44" t="s">
        <v>21</v>
      </c>
      <c r="O28" s="44" t="s">
        <v>21</v>
      </c>
      <c r="P28" s="44" t="s">
        <v>21</v>
      </c>
      <c r="Q28" s="56">
        <f t="shared" si="0"/>
        <v>0</v>
      </c>
    </row>
    <row r="29" spans="2:17" ht="41.25" customHeight="1">
      <c r="B29" s="292" t="s">
        <v>37</v>
      </c>
      <c r="C29" s="53" t="s">
        <v>78</v>
      </c>
      <c r="D29" s="44" t="s">
        <v>21</v>
      </c>
      <c r="E29" s="44">
        <v>2</v>
      </c>
      <c r="F29" s="44">
        <v>2</v>
      </c>
      <c r="G29" s="44">
        <v>4</v>
      </c>
      <c r="H29" s="44">
        <v>18</v>
      </c>
      <c r="I29" s="44" t="s">
        <v>21</v>
      </c>
      <c r="J29" s="44">
        <v>2</v>
      </c>
      <c r="K29" s="44">
        <v>2</v>
      </c>
      <c r="L29" s="44">
        <v>1</v>
      </c>
      <c r="M29" s="44">
        <v>2</v>
      </c>
      <c r="N29" s="44">
        <v>2</v>
      </c>
      <c r="O29" s="44">
        <v>3</v>
      </c>
      <c r="P29" s="44">
        <v>1</v>
      </c>
      <c r="Q29" s="56">
        <f t="shared" si="0"/>
        <v>39</v>
      </c>
    </row>
    <row r="30" spans="2:17" ht="41.25" customHeight="1">
      <c r="B30" s="292"/>
      <c r="C30" s="53" t="s">
        <v>474</v>
      </c>
      <c r="D30" s="44" t="s">
        <v>21</v>
      </c>
      <c r="E30" s="44">
        <v>16</v>
      </c>
      <c r="F30" s="44">
        <v>1</v>
      </c>
      <c r="G30" s="44">
        <v>2</v>
      </c>
      <c r="H30" s="44">
        <v>4</v>
      </c>
      <c r="I30" s="44" t="s">
        <v>21</v>
      </c>
      <c r="J30" s="44">
        <v>1</v>
      </c>
      <c r="K30" s="44">
        <v>1</v>
      </c>
      <c r="L30" s="44">
        <v>1</v>
      </c>
      <c r="M30" s="44">
        <v>3</v>
      </c>
      <c r="N30" s="44" t="s">
        <v>21</v>
      </c>
      <c r="O30" s="44">
        <v>2</v>
      </c>
      <c r="P30" s="44">
        <v>1</v>
      </c>
      <c r="Q30" s="56">
        <f t="shared" si="0"/>
        <v>32</v>
      </c>
    </row>
    <row r="31" spans="2:17" ht="41.25" customHeight="1">
      <c r="B31" s="292"/>
      <c r="C31" s="53" t="s">
        <v>39</v>
      </c>
      <c r="D31" s="44" t="s">
        <v>21</v>
      </c>
      <c r="E31" s="44" t="s">
        <v>21</v>
      </c>
      <c r="F31" s="44">
        <v>1</v>
      </c>
      <c r="G31" s="44">
        <v>3</v>
      </c>
      <c r="H31" s="44" t="s">
        <v>21</v>
      </c>
      <c r="I31" s="44" t="s">
        <v>21</v>
      </c>
      <c r="J31" s="44" t="s">
        <v>21</v>
      </c>
      <c r="K31" s="44">
        <v>1</v>
      </c>
      <c r="L31" s="44">
        <v>1</v>
      </c>
      <c r="M31" s="44">
        <v>1</v>
      </c>
      <c r="N31" s="44" t="s">
        <v>21</v>
      </c>
      <c r="O31" s="44">
        <v>1</v>
      </c>
      <c r="P31" s="44">
        <v>1</v>
      </c>
      <c r="Q31" s="56">
        <f t="shared" si="0"/>
        <v>9</v>
      </c>
    </row>
    <row r="32" spans="2:17" ht="41.25" customHeight="1">
      <c r="B32" s="292"/>
      <c r="C32" s="53" t="s">
        <v>475</v>
      </c>
      <c r="D32" s="44" t="s">
        <v>21</v>
      </c>
      <c r="E32" s="44" t="s">
        <v>21</v>
      </c>
      <c r="F32" s="44" t="s">
        <v>21</v>
      </c>
      <c r="G32" s="44" t="s">
        <v>21</v>
      </c>
      <c r="H32" s="44" t="s">
        <v>21</v>
      </c>
      <c r="I32" s="44" t="s">
        <v>21</v>
      </c>
      <c r="J32" s="44" t="s">
        <v>21</v>
      </c>
      <c r="K32" s="44">
        <v>1</v>
      </c>
      <c r="L32" s="44" t="s">
        <v>21</v>
      </c>
      <c r="M32" s="44" t="s">
        <v>21</v>
      </c>
      <c r="N32" s="44" t="s">
        <v>21</v>
      </c>
      <c r="O32" s="44" t="s">
        <v>21</v>
      </c>
      <c r="P32" s="44" t="s">
        <v>21</v>
      </c>
      <c r="Q32" s="56">
        <f t="shared" si="0"/>
        <v>1</v>
      </c>
    </row>
    <row r="33" spans="2:17" ht="41.25" customHeight="1">
      <c r="B33" s="292"/>
      <c r="C33" s="53" t="s">
        <v>40</v>
      </c>
      <c r="D33" s="44" t="s">
        <v>21</v>
      </c>
      <c r="E33" s="44">
        <v>8</v>
      </c>
      <c r="F33" s="44">
        <v>4</v>
      </c>
      <c r="G33" s="44">
        <v>4</v>
      </c>
      <c r="H33" s="44">
        <v>6</v>
      </c>
      <c r="I33" s="44" t="s">
        <v>21</v>
      </c>
      <c r="J33" s="44">
        <v>1</v>
      </c>
      <c r="K33" s="44" t="s">
        <v>21</v>
      </c>
      <c r="L33" s="44" t="s">
        <v>21</v>
      </c>
      <c r="M33" s="44" t="s">
        <v>21</v>
      </c>
      <c r="N33" s="44" t="s">
        <v>21</v>
      </c>
      <c r="O33" s="44">
        <v>4</v>
      </c>
      <c r="P33" s="44">
        <v>2</v>
      </c>
      <c r="Q33" s="56">
        <f t="shared" si="0"/>
        <v>29</v>
      </c>
    </row>
    <row r="34" spans="2:17" ht="41.25" customHeight="1">
      <c r="B34" s="292"/>
      <c r="C34" s="53" t="s">
        <v>201</v>
      </c>
      <c r="D34" s="44" t="s">
        <v>21</v>
      </c>
      <c r="E34" s="44" t="s">
        <v>21</v>
      </c>
      <c r="F34" s="44">
        <v>2</v>
      </c>
      <c r="G34" s="44" t="s">
        <v>21</v>
      </c>
      <c r="H34" s="44">
        <v>1</v>
      </c>
      <c r="I34" s="44" t="s">
        <v>21</v>
      </c>
      <c r="J34" s="44">
        <v>1</v>
      </c>
      <c r="K34" s="44" t="s">
        <v>21</v>
      </c>
      <c r="L34" s="44" t="s">
        <v>21</v>
      </c>
      <c r="M34" s="44" t="s">
        <v>21</v>
      </c>
      <c r="N34" s="44" t="s">
        <v>21</v>
      </c>
      <c r="O34" s="44" t="s">
        <v>21</v>
      </c>
      <c r="P34" s="44" t="s">
        <v>21</v>
      </c>
      <c r="Q34" s="56">
        <f t="shared" si="0"/>
        <v>4</v>
      </c>
    </row>
    <row r="35" spans="3:17" ht="41.25" customHeight="1">
      <c r="C35" s="53" t="s">
        <v>41</v>
      </c>
      <c r="D35" s="44">
        <v>3</v>
      </c>
      <c r="E35" s="44">
        <v>40</v>
      </c>
      <c r="F35" s="44">
        <v>10</v>
      </c>
      <c r="G35" s="44">
        <v>8</v>
      </c>
      <c r="H35" s="44">
        <v>10</v>
      </c>
      <c r="I35" s="44" t="s">
        <v>21</v>
      </c>
      <c r="J35" s="44">
        <v>4</v>
      </c>
      <c r="K35" s="44">
        <v>3</v>
      </c>
      <c r="L35" s="44">
        <v>7</v>
      </c>
      <c r="M35" s="44">
        <v>6</v>
      </c>
      <c r="N35" s="44">
        <v>18</v>
      </c>
      <c r="O35" s="44">
        <v>10</v>
      </c>
      <c r="P35" s="44">
        <v>1</v>
      </c>
      <c r="Q35" s="56">
        <f t="shared" si="0"/>
        <v>120</v>
      </c>
    </row>
    <row r="36" spans="3:17" ht="41.25" customHeight="1">
      <c r="C36" s="53" t="s">
        <v>267</v>
      </c>
      <c r="D36" s="44" t="s">
        <v>21</v>
      </c>
      <c r="E36" s="44">
        <v>8</v>
      </c>
      <c r="F36" s="44">
        <v>2</v>
      </c>
      <c r="G36" s="44">
        <v>4</v>
      </c>
      <c r="H36" s="44">
        <v>1</v>
      </c>
      <c r="I36" s="44" t="s">
        <v>21</v>
      </c>
      <c r="J36" s="44" t="s">
        <v>21</v>
      </c>
      <c r="K36" s="44">
        <v>2</v>
      </c>
      <c r="L36" s="44">
        <v>2</v>
      </c>
      <c r="M36" s="44">
        <v>2</v>
      </c>
      <c r="N36" s="44">
        <v>2</v>
      </c>
      <c r="O36" s="44">
        <v>2</v>
      </c>
      <c r="P36" s="44" t="s">
        <v>21</v>
      </c>
      <c r="Q36" s="56">
        <f t="shared" si="0"/>
        <v>25</v>
      </c>
    </row>
    <row r="37" spans="2:17" ht="41.25" customHeight="1">
      <c r="B37" s="290" t="s">
        <v>42</v>
      </c>
      <c r="C37" s="53" t="s">
        <v>43</v>
      </c>
      <c r="D37" s="44">
        <v>3</v>
      </c>
      <c r="E37" s="44" t="s">
        <v>21</v>
      </c>
      <c r="F37" s="44">
        <v>2</v>
      </c>
      <c r="G37" s="44" t="s">
        <v>21</v>
      </c>
      <c r="H37" s="44">
        <v>1</v>
      </c>
      <c r="I37" s="44" t="s">
        <v>21</v>
      </c>
      <c r="J37" s="44" t="s">
        <v>21</v>
      </c>
      <c r="K37" s="44">
        <v>2</v>
      </c>
      <c r="L37" s="44">
        <v>6</v>
      </c>
      <c r="M37" s="44">
        <v>6</v>
      </c>
      <c r="N37" s="44" t="s">
        <v>21</v>
      </c>
      <c r="O37" s="44">
        <v>1</v>
      </c>
      <c r="P37" s="44">
        <v>1</v>
      </c>
      <c r="Q37" s="56">
        <f t="shared" si="0"/>
        <v>22</v>
      </c>
    </row>
    <row r="38" spans="2:17" ht="41.25" customHeight="1">
      <c r="B38" s="290"/>
      <c r="C38" s="53" t="s">
        <v>79</v>
      </c>
      <c r="D38" s="44">
        <v>3</v>
      </c>
      <c r="E38" s="44" t="s">
        <v>21</v>
      </c>
      <c r="F38" s="44" t="s">
        <v>21</v>
      </c>
      <c r="G38" s="44">
        <v>2</v>
      </c>
      <c r="H38" s="44" t="s">
        <v>21</v>
      </c>
      <c r="I38" s="44" t="s">
        <v>21</v>
      </c>
      <c r="J38" s="44" t="s">
        <v>21</v>
      </c>
      <c r="K38" s="44">
        <v>2</v>
      </c>
      <c r="L38" s="44">
        <v>6</v>
      </c>
      <c r="M38" s="44">
        <v>6</v>
      </c>
      <c r="N38" s="44" t="s">
        <v>21</v>
      </c>
      <c r="O38" s="44">
        <v>1</v>
      </c>
      <c r="P38" s="44" t="s">
        <v>21</v>
      </c>
      <c r="Q38" s="56">
        <f t="shared" si="0"/>
        <v>20</v>
      </c>
    </row>
    <row r="39" spans="2:17" ht="41.25" customHeight="1">
      <c r="B39" s="290"/>
      <c r="C39" s="53" t="s">
        <v>45</v>
      </c>
      <c r="D39" s="44">
        <v>3</v>
      </c>
      <c r="E39" s="44" t="s">
        <v>21</v>
      </c>
      <c r="F39" s="44">
        <v>2</v>
      </c>
      <c r="G39" s="44">
        <v>2</v>
      </c>
      <c r="H39" s="44" t="s">
        <v>21</v>
      </c>
      <c r="I39" s="44" t="s">
        <v>21</v>
      </c>
      <c r="J39" s="44" t="s">
        <v>21</v>
      </c>
      <c r="K39" s="44">
        <v>1</v>
      </c>
      <c r="L39" s="44">
        <v>1</v>
      </c>
      <c r="M39" s="44">
        <v>1</v>
      </c>
      <c r="N39" s="44" t="s">
        <v>21</v>
      </c>
      <c r="O39" s="44">
        <v>1</v>
      </c>
      <c r="P39" s="44" t="s">
        <v>21</v>
      </c>
      <c r="Q39" s="56">
        <f t="shared" si="0"/>
        <v>11</v>
      </c>
    </row>
    <row r="40" spans="3:17" ht="41.25" customHeight="1">
      <c r="C40" s="53" t="s">
        <v>389</v>
      </c>
      <c r="D40" s="44" t="s">
        <v>21</v>
      </c>
      <c r="E40" s="44" t="s">
        <v>21</v>
      </c>
      <c r="F40" s="44">
        <v>2</v>
      </c>
      <c r="G40" s="44">
        <v>2</v>
      </c>
      <c r="H40" s="44" t="s">
        <v>21</v>
      </c>
      <c r="I40" s="44" t="s">
        <v>21</v>
      </c>
      <c r="J40" s="44" t="s">
        <v>21</v>
      </c>
      <c r="K40" s="44" t="s">
        <v>21</v>
      </c>
      <c r="L40" s="44" t="s">
        <v>21</v>
      </c>
      <c r="M40" s="44" t="s">
        <v>21</v>
      </c>
      <c r="N40" s="44" t="s">
        <v>21</v>
      </c>
      <c r="O40" s="44">
        <v>6</v>
      </c>
      <c r="P40" s="44">
        <v>2</v>
      </c>
      <c r="Q40" s="56">
        <f t="shared" si="0"/>
        <v>12</v>
      </c>
    </row>
    <row r="41" spans="2:17" ht="41.25" customHeight="1">
      <c r="B41" s="290" t="s">
        <v>36</v>
      </c>
      <c r="C41" s="53" t="s">
        <v>80</v>
      </c>
      <c r="D41" s="44" t="s">
        <v>21</v>
      </c>
      <c r="E41" s="44" t="s">
        <v>21</v>
      </c>
      <c r="F41" s="44" t="s">
        <v>21</v>
      </c>
      <c r="G41" s="44" t="s">
        <v>21</v>
      </c>
      <c r="H41" s="44">
        <v>5</v>
      </c>
      <c r="I41" s="44" t="s">
        <v>21</v>
      </c>
      <c r="J41" s="44" t="s">
        <v>21</v>
      </c>
      <c r="K41" s="44" t="s">
        <v>21</v>
      </c>
      <c r="L41" s="44" t="s">
        <v>21</v>
      </c>
      <c r="M41" s="44" t="s">
        <v>21</v>
      </c>
      <c r="N41" s="44" t="s">
        <v>21</v>
      </c>
      <c r="O41" s="44" t="s">
        <v>21</v>
      </c>
      <c r="P41" s="44">
        <v>1</v>
      </c>
      <c r="Q41" s="56">
        <f t="shared" si="0"/>
        <v>6</v>
      </c>
    </row>
    <row r="42" spans="2:17" ht="41.25" customHeight="1">
      <c r="B42" s="290"/>
      <c r="C42" s="53" t="s">
        <v>390</v>
      </c>
      <c r="D42" s="44">
        <v>3</v>
      </c>
      <c r="E42" s="44">
        <v>2</v>
      </c>
      <c r="F42" s="44">
        <v>2</v>
      </c>
      <c r="G42" s="44">
        <v>3</v>
      </c>
      <c r="H42" s="44" t="s">
        <v>21</v>
      </c>
      <c r="I42" s="44">
        <v>1</v>
      </c>
      <c r="J42" s="44">
        <v>2</v>
      </c>
      <c r="K42" s="44">
        <v>2</v>
      </c>
      <c r="L42" s="44">
        <v>1</v>
      </c>
      <c r="M42" s="44">
        <v>1</v>
      </c>
      <c r="N42" s="44">
        <v>7</v>
      </c>
      <c r="O42" s="44">
        <v>2</v>
      </c>
      <c r="P42" s="44" t="s">
        <v>21</v>
      </c>
      <c r="Q42" s="56">
        <f t="shared" si="0"/>
        <v>26</v>
      </c>
    </row>
    <row r="43" spans="3:17" ht="41.25" customHeight="1">
      <c r="C43" s="53" t="s">
        <v>260</v>
      </c>
      <c r="D43" s="44" t="s">
        <v>21</v>
      </c>
      <c r="E43" s="44" t="s">
        <v>21</v>
      </c>
      <c r="F43" s="44" t="s">
        <v>21</v>
      </c>
      <c r="G43" s="44" t="s">
        <v>21</v>
      </c>
      <c r="H43" s="44">
        <v>1</v>
      </c>
      <c r="I43" s="44" t="s">
        <v>21</v>
      </c>
      <c r="J43" s="44" t="s">
        <v>21</v>
      </c>
      <c r="K43" s="44">
        <v>1</v>
      </c>
      <c r="L43" s="44" t="s">
        <v>21</v>
      </c>
      <c r="M43" s="44" t="s">
        <v>21</v>
      </c>
      <c r="N43" s="44" t="s">
        <v>21</v>
      </c>
      <c r="O43" s="44" t="s">
        <v>21</v>
      </c>
      <c r="P43" s="44">
        <v>1</v>
      </c>
      <c r="Q43" s="56">
        <f t="shared" si="0"/>
        <v>3</v>
      </c>
    </row>
    <row r="44" spans="3:17" ht="41.25" customHeight="1">
      <c r="C44" s="53" t="s">
        <v>208</v>
      </c>
      <c r="D44" s="44" t="s">
        <v>21</v>
      </c>
      <c r="E44" s="44">
        <v>6</v>
      </c>
      <c r="F44" s="44" t="s">
        <v>21</v>
      </c>
      <c r="G44" s="44" t="s">
        <v>21</v>
      </c>
      <c r="H44" s="44" t="s">
        <v>21</v>
      </c>
      <c r="I44" s="44" t="s">
        <v>21</v>
      </c>
      <c r="J44" s="44" t="s">
        <v>21</v>
      </c>
      <c r="K44" s="44" t="s">
        <v>21</v>
      </c>
      <c r="L44" s="44" t="s">
        <v>21</v>
      </c>
      <c r="M44" s="44" t="s">
        <v>21</v>
      </c>
      <c r="N44" s="44" t="s">
        <v>21</v>
      </c>
      <c r="O44" s="44">
        <v>1</v>
      </c>
      <c r="P44" s="44" t="s">
        <v>21</v>
      </c>
      <c r="Q44" s="56">
        <f t="shared" si="0"/>
        <v>7</v>
      </c>
    </row>
    <row r="45" spans="3:17" ht="41.25" customHeight="1">
      <c r="C45" s="53" t="s">
        <v>46</v>
      </c>
      <c r="D45" s="44" t="s">
        <v>21</v>
      </c>
      <c r="E45" s="44">
        <v>1</v>
      </c>
      <c r="F45" s="44" t="s">
        <v>21</v>
      </c>
      <c r="G45" s="44" t="s">
        <v>21</v>
      </c>
      <c r="H45" s="44" t="s">
        <v>21</v>
      </c>
      <c r="I45" s="44" t="s">
        <v>21</v>
      </c>
      <c r="J45" s="44" t="s">
        <v>21</v>
      </c>
      <c r="K45" s="44">
        <v>1</v>
      </c>
      <c r="L45" s="44" t="s">
        <v>21</v>
      </c>
      <c r="M45" s="44" t="s">
        <v>21</v>
      </c>
      <c r="N45" s="44" t="s">
        <v>21</v>
      </c>
      <c r="O45" s="44">
        <v>1</v>
      </c>
      <c r="P45" s="44">
        <v>1</v>
      </c>
      <c r="Q45" s="56">
        <f t="shared" si="0"/>
        <v>4</v>
      </c>
    </row>
    <row r="46" spans="3:17" ht="41.25" customHeight="1">
      <c r="C46" s="53" t="s">
        <v>47</v>
      </c>
      <c r="D46" s="44" t="s">
        <v>21</v>
      </c>
      <c r="E46" s="44" t="s">
        <v>21</v>
      </c>
      <c r="F46" s="44">
        <v>2</v>
      </c>
      <c r="G46" s="44" t="s">
        <v>21</v>
      </c>
      <c r="H46" s="44" t="s">
        <v>21</v>
      </c>
      <c r="I46" s="44" t="s">
        <v>21</v>
      </c>
      <c r="J46" s="44" t="s">
        <v>21</v>
      </c>
      <c r="K46" s="44">
        <v>1</v>
      </c>
      <c r="L46" s="44" t="s">
        <v>21</v>
      </c>
      <c r="M46" s="44" t="s">
        <v>21</v>
      </c>
      <c r="N46" s="44">
        <v>1</v>
      </c>
      <c r="O46" s="44">
        <v>1</v>
      </c>
      <c r="P46" s="44">
        <v>1</v>
      </c>
      <c r="Q46" s="56">
        <f t="shared" si="0"/>
        <v>6</v>
      </c>
    </row>
    <row r="47" spans="3:17" ht="41.25" customHeight="1">
      <c r="C47" s="53" t="s">
        <v>474</v>
      </c>
      <c r="D47" s="44" t="s">
        <v>21</v>
      </c>
      <c r="E47" s="44" t="s">
        <v>21</v>
      </c>
      <c r="F47" s="44" t="s">
        <v>21</v>
      </c>
      <c r="G47" s="44">
        <v>2</v>
      </c>
      <c r="H47" s="44">
        <v>1</v>
      </c>
      <c r="I47" s="44" t="s">
        <v>21</v>
      </c>
      <c r="J47" s="44" t="s">
        <v>21</v>
      </c>
      <c r="K47" s="44" t="s">
        <v>21</v>
      </c>
      <c r="L47" s="44" t="s">
        <v>21</v>
      </c>
      <c r="M47" s="44" t="s">
        <v>21</v>
      </c>
      <c r="N47" s="44" t="s">
        <v>21</v>
      </c>
      <c r="O47" s="44" t="s">
        <v>21</v>
      </c>
      <c r="P47" s="44" t="s">
        <v>21</v>
      </c>
      <c r="Q47" s="56">
        <f t="shared" si="0"/>
        <v>3</v>
      </c>
    </row>
    <row r="48" spans="3:17" ht="41.25" customHeight="1">
      <c r="C48" s="53" t="s">
        <v>476</v>
      </c>
      <c r="D48" s="44" t="s">
        <v>21</v>
      </c>
      <c r="E48" s="44" t="s">
        <v>21</v>
      </c>
      <c r="F48" s="44" t="s">
        <v>21</v>
      </c>
      <c r="G48" s="44" t="s">
        <v>21</v>
      </c>
      <c r="H48" s="44">
        <v>2</v>
      </c>
      <c r="I48" s="44" t="s">
        <v>21</v>
      </c>
      <c r="J48" s="44" t="s">
        <v>21</v>
      </c>
      <c r="K48" s="44">
        <v>2</v>
      </c>
      <c r="L48" s="44" t="s">
        <v>21</v>
      </c>
      <c r="M48" s="44" t="s">
        <v>21</v>
      </c>
      <c r="N48" s="44" t="s">
        <v>21</v>
      </c>
      <c r="O48" s="44" t="s">
        <v>21</v>
      </c>
      <c r="P48" s="44">
        <v>2</v>
      </c>
      <c r="Q48" s="56">
        <f t="shared" si="0"/>
        <v>6</v>
      </c>
    </row>
    <row r="49" spans="3:17" ht="41.25" customHeight="1">
      <c r="C49" s="53" t="s">
        <v>221</v>
      </c>
      <c r="D49" s="44" t="s">
        <v>21</v>
      </c>
      <c r="E49" s="44" t="s">
        <v>21</v>
      </c>
      <c r="F49" s="44">
        <v>1</v>
      </c>
      <c r="G49" s="44" t="s">
        <v>21</v>
      </c>
      <c r="H49" s="44" t="s">
        <v>21</v>
      </c>
      <c r="I49" s="44" t="s">
        <v>21</v>
      </c>
      <c r="J49" s="44" t="s">
        <v>21</v>
      </c>
      <c r="K49" s="44">
        <v>1</v>
      </c>
      <c r="L49" s="44" t="s">
        <v>21</v>
      </c>
      <c r="M49" s="44" t="s">
        <v>21</v>
      </c>
      <c r="N49" s="44" t="s">
        <v>21</v>
      </c>
      <c r="O49" s="44">
        <v>2</v>
      </c>
      <c r="P49" s="44">
        <v>1</v>
      </c>
      <c r="Q49" s="56">
        <f t="shared" si="0"/>
        <v>5</v>
      </c>
    </row>
    <row r="50" spans="3:17" ht="41.25" customHeight="1">
      <c r="C50" s="53" t="s">
        <v>477</v>
      </c>
      <c r="D50" s="44" t="s">
        <v>21</v>
      </c>
      <c r="E50" s="44" t="s">
        <v>21</v>
      </c>
      <c r="F50" s="44" t="s">
        <v>21</v>
      </c>
      <c r="G50" s="44" t="s">
        <v>21</v>
      </c>
      <c r="H50" s="44" t="s">
        <v>21</v>
      </c>
      <c r="I50" s="44" t="s">
        <v>21</v>
      </c>
      <c r="J50" s="44" t="s">
        <v>21</v>
      </c>
      <c r="K50" s="44" t="s">
        <v>21</v>
      </c>
      <c r="L50" s="44" t="s">
        <v>21</v>
      </c>
      <c r="M50" s="44" t="s">
        <v>21</v>
      </c>
      <c r="N50" s="44" t="s">
        <v>21</v>
      </c>
      <c r="O50" s="44" t="s">
        <v>21</v>
      </c>
      <c r="P50" s="44" t="s">
        <v>21</v>
      </c>
      <c r="Q50" s="56">
        <f t="shared" si="0"/>
        <v>0</v>
      </c>
    </row>
    <row r="51" spans="3:17" ht="41.25" customHeight="1">
      <c r="C51" s="53" t="s">
        <v>478</v>
      </c>
      <c r="D51" s="44" t="s">
        <v>21</v>
      </c>
      <c r="E51" s="44" t="s">
        <v>21</v>
      </c>
      <c r="F51" s="44" t="s">
        <v>21</v>
      </c>
      <c r="G51" s="44" t="s">
        <v>21</v>
      </c>
      <c r="H51" s="44" t="s">
        <v>21</v>
      </c>
      <c r="I51" s="44" t="s">
        <v>21</v>
      </c>
      <c r="J51" s="44">
        <v>1</v>
      </c>
      <c r="K51" s="44" t="s">
        <v>21</v>
      </c>
      <c r="L51" s="44" t="s">
        <v>21</v>
      </c>
      <c r="M51" s="44" t="s">
        <v>21</v>
      </c>
      <c r="N51" s="44" t="s">
        <v>21</v>
      </c>
      <c r="O51" s="44" t="s">
        <v>21</v>
      </c>
      <c r="P51" s="44" t="s">
        <v>21</v>
      </c>
      <c r="Q51" s="56">
        <f t="shared" si="0"/>
        <v>1</v>
      </c>
    </row>
    <row r="52" spans="3:17" ht="41.25" customHeight="1">
      <c r="C52" s="53" t="s">
        <v>479</v>
      </c>
      <c r="D52" s="44" t="s">
        <v>21</v>
      </c>
      <c r="E52" s="44" t="s">
        <v>21</v>
      </c>
      <c r="F52" s="44" t="s">
        <v>21</v>
      </c>
      <c r="G52" s="44" t="s">
        <v>21</v>
      </c>
      <c r="H52" s="44" t="s">
        <v>21</v>
      </c>
      <c r="I52" s="44" t="s">
        <v>21</v>
      </c>
      <c r="J52" s="44" t="s">
        <v>21</v>
      </c>
      <c r="K52" s="44" t="s">
        <v>21</v>
      </c>
      <c r="L52" s="44" t="s">
        <v>21</v>
      </c>
      <c r="M52" s="44" t="s">
        <v>21</v>
      </c>
      <c r="N52" s="44" t="s">
        <v>21</v>
      </c>
      <c r="O52" s="44" t="s">
        <v>21</v>
      </c>
      <c r="P52" s="44" t="s">
        <v>21</v>
      </c>
      <c r="Q52" s="56">
        <f t="shared" si="0"/>
        <v>0</v>
      </c>
    </row>
  </sheetData>
  <sheetProtection selectLockedCells="1" selectUnlockedCells="1"/>
  <mergeCells count="8">
    <mergeCell ref="B37:B39"/>
    <mergeCell ref="B41:B42"/>
    <mergeCell ref="D2:O2"/>
    <mergeCell ref="W4:Z4"/>
    <mergeCell ref="B6:B9"/>
    <mergeCell ref="T7:V7"/>
    <mergeCell ref="B14:B15"/>
    <mergeCell ref="B29:B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8"/>
  <sheetViews>
    <sheetView zoomScale="50" zoomScaleNormal="50" zoomScalePageLayoutView="0" workbookViewId="0" topLeftCell="A4">
      <selection activeCell="D8" sqref="D8"/>
    </sheetView>
  </sheetViews>
  <sheetFormatPr defaultColWidth="9.00390625" defaultRowHeight="12.75"/>
  <cols>
    <col min="1" max="1" width="9.125" style="41" customWidth="1"/>
    <col min="2" max="2" width="6.375" style="39" customWidth="1"/>
    <col min="3" max="3" width="35.625" style="40" customWidth="1"/>
    <col min="4" max="5" width="10.125" style="158" customWidth="1"/>
    <col min="6" max="6" width="9.625" style="41" customWidth="1"/>
    <col min="7" max="8" width="10.125" style="158" customWidth="1"/>
    <col min="9" max="9" width="13.875" style="41" customWidth="1"/>
    <col min="10" max="10" width="9.125" style="41" customWidth="1"/>
    <col min="11" max="13" width="11.25390625" style="41" customWidth="1"/>
    <col min="14" max="14" width="12.25390625" style="41" customWidth="1"/>
    <col min="15" max="15" width="10.00390625" style="41" customWidth="1"/>
    <col min="16" max="16" width="9.125" style="41" customWidth="1"/>
    <col min="17" max="17" width="12.25390625" style="41" customWidth="1"/>
    <col min="18" max="16384" width="9.125" style="41" customWidth="1"/>
  </cols>
  <sheetData>
    <row r="2" spans="3:8" ht="51.75" customHeight="1">
      <c r="C2" s="40" t="s">
        <v>3</v>
      </c>
      <c r="D2" s="302" t="s">
        <v>480</v>
      </c>
      <c r="E2" s="302"/>
      <c r="F2" s="302"/>
      <c r="G2" s="302"/>
      <c r="H2" s="47"/>
    </row>
    <row r="4" spans="4:8" ht="20.25">
      <c r="D4" s="289" t="s">
        <v>481</v>
      </c>
      <c r="E4" s="289"/>
      <c r="F4" s="289"/>
      <c r="G4" s="289"/>
      <c r="H4" s="289"/>
    </row>
    <row r="5" spans="2:17" s="158" customFormat="1" ht="146.25" customHeight="1">
      <c r="B5" s="46"/>
      <c r="C5" s="40"/>
      <c r="D5" s="49" t="s">
        <v>482</v>
      </c>
      <c r="E5" s="49" t="s">
        <v>483</v>
      </c>
      <c r="F5" s="49" t="s">
        <v>484</v>
      </c>
      <c r="G5" s="49" t="s">
        <v>484</v>
      </c>
      <c r="H5" s="49" t="s">
        <v>12</v>
      </c>
      <c r="M5" s="204"/>
      <c r="N5" s="112" t="s">
        <v>485</v>
      </c>
      <c r="O5" s="205"/>
      <c r="P5" s="206"/>
      <c r="Q5" s="52" t="s">
        <v>14</v>
      </c>
    </row>
    <row r="6" spans="2:17" s="158" customFormat="1" ht="41.25" customHeight="1">
      <c r="B6" s="46"/>
      <c r="C6" s="55" t="s">
        <v>15</v>
      </c>
      <c r="D6" s="53" t="s">
        <v>16</v>
      </c>
      <c r="E6" s="53" t="s">
        <v>16</v>
      </c>
      <c r="F6" s="53" t="s">
        <v>16</v>
      </c>
      <c r="G6" s="53" t="s">
        <v>16</v>
      </c>
      <c r="H6" s="53"/>
      <c r="M6" s="44" t="s">
        <v>18</v>
      </c>
      <c r="N6" s="44" t="s">
        <v>16</v>
      </c>
      <c r="O6" s="44" t="s">
        <v>19</v>
      </c>
      <c r="P6" s="44" t="s">
        <v>17</v>
      </c>
      <c r="Q6" s="44"/>
    </row>
    <row r="7" spans="2:17" s="158" customFormat="1" ht="41.25" customHeight="1">
      <c r="B7" s="46"/>
      <c r="C7" s="55" t="s">
        <v>67</v>
      </c>
      <c r="D7" s="56" t="s">
        <v>21</v>
      </c>
      <c r="E7" s="44" t="s">
        <v>21</v>
      </c>
      <c r="F7" s="207" t="s">
        <v>21</v>
      </c>
      <c r="G7" s="44" t="s">
        <v>21</v>
      </c>
      <c r="H7" s="44"/>
      <c r="M7" s="56">
        <v>0</v>
      </c>
      <c r="N7" s="56">
        <f>E8+G9+F8+D8</f>
        <v>116.43</v>
      </c>
      <c r="O7" s="56">
        <v>0</v>
      </c>
      <c r="P7" s="56">
        <v>0</v>
      </c>
      <c r="Q7" s="200">
        <f>SUM(M7:P7)</f>
        <v>116.43</v>
      </c>
    </row>
    <row r="8" spans="2:17" ht="41.25" customHeight="1">
      <c r="B8" s="312" t="s">
        <v>22</v>
      </c>
      <c r="C8" s="55" t="s">
        <v>452</v>
      </c>
      <c r="D8" s="56">
        <v>18.34</v>
      </c>
      <c r="E8" s="56">
        <v>31.29</v>
      </c>
      <c r="F8" s="56">
        <v>18.35</v>
      </c>
      <c r="G8" s="56" t="s">
        <v>21</v>
      </c>
      <c r="H8" s="56">
        <f aca="true" t="shared" si="0" ref="H8:H45">SUM(D8:G8)</f>
        <v>67.97999999999999</v>
      </c>
      <c r="I8" s="169"/>
      <c r="J8" s="311" t="s">
        <v>380</v>
      </c>
      <c r="K8" s="311"/>
      <c r="L8" s="311"/>
      <c r="M8" s="56">
        <v>0</v>
      </c>
      <c r="N8" s="56">
        <v>0</v>
      </c>
      <c r="O8" s="56">
        <v>0</v>
      </c>
      <c r="P8" s="56">
        <v>0</v>
      </c>
      <c r="Q8" s="200">
        <f>SUM(M8:P8)</f>
        <v>0</v>
      </c>
    </row>
    <row r="9" spans="2:8" ht="41.25" customHeight="1">
      <c r="B9" s="312"/>
      <c r="C9" s="55" t="s">
        <v>337</v>
      </c>
      <c r="D9" s="56" t="s">
        <v>21</v>
      </c>
      <c r="E9" s="56" t="s">
        <v>21</v>
      </c>
      <c r="F9" s="56" t="s">
        <v>21</v>
      </c>
      <c r="G9" s="56">
        <v>48.45</v>
      </c>
      <c r="H9" s="56">
        <f t="shared" si="0"/>
        <v>48.45</v>
      </c>
    </row>
    <row r="10" spans="3:8" ht="41.25" customHeight="1">
      <c r="C10" s="55" t="s">
        <v>25</v>
      </c>
      <c r="D10" s="44">
        <v>1</v>
      </c>
      <c r="E10" s="44">
        <v>2</v>
      </c>
      <c r="G10" s="44">
        <v>2</v>
      </c>
      <c r="H10" s="44">
        <f t="shared" si="0"/>
        <v>5</v>
      </c>
    </row>
    <row r="11" spans="3:8" ht="41.25" customHeight="1">
      <c r="C11" s="55" t="s">
        <v>27</v>
      </c>
      <c r="D11" s="44">
        <v>1</v>
      </c>
      <c r="E11" s="44" t="s">
        <v>21</v>
      </c>
      <c r="F11" s="57">
        <v>2</v>
      </c>
      <c r="G11" s="44">
        <v>1</v>
      </c>
      <c r="H11" s="44">
        <f t="shared" si="0"/>
        <v>4</v>
      </c>
    </row>
    <row r="12" spans="3:8" ht="41.25" customHeight="1">
      <c r="C12" s="55" t="s">
        <v>28</v>
      </c>
      <c r="D12" s="44">
        <v>1</v>
      </c>
      <c r="E12" s="44" t="s">
        <v>21</v>
      </c>
      <c r="F12" s="57" t="s">
        <v>21</v>
      </c>
      <c r="G12" s="44">
        <v>1</v>
      </c>
      <c r="H12" s="44">
        <f t="shared" si="0"/>
        <v>2</v>
      </c>
    </row>
    <row r="13" spans="2:19" s="65" customFormat="1" ht="41.25" customHeight="1">
      <c r="B13" s="62"/>
      <c r="C13" s="68" t="s">
        <v>473</v>
      </c>
      <c r="D13" s="56" t="s">
        <v>21</v>
      </c>
      <c r="E13" s="56">
        <v>52</v>
      </c>
      <c r="F13" s="57" t="s">
        <v>21</v>
      </c>
      <c r="G13" s="56" t="s">
        <v>21</v>
      </c>
      <c r="H13" s="44">
        <f t="shared" si="0"/>
        <v>52</v>
      </c>
      <c r="O13" s="123"/>
      <c r="P13" s="123"/>
      <c r="Q13" s="123"/>
      <c r="R13" s="123"/>
      <c r="S13" s="123"/>
    </row>
    <row r="14" spans="2:8" ht="41.25" customHeight="1">
      <c r="B14" s="291" t="s">
        <v>74</v>
      </c>
      <c r="C14" s="55" t="s">
        <v>30</v>
      </c>
      <c r="D14" s="56">
        <v>3</v>
      </c>
      <c r="E14" s="56" t="s">
        <v>21</v>
      </c>
      <c r="F14" s="56">
        <v>2.5</v>
      </c>
      <c r="G14" s="56" t="s">
        <v>21</v>
      </c>
      <c r="H14" s="56">
        <f t="shared" si="0"/>
        <v>5.5</v>
      </c>
    </row>
    <row r="15" spans="2:8" ht="41.25" customHeight="1">
      <c r="B15" s="291"/>
      <c r="C15" s="55" t="s">
        <v>31</v>
      </c>
      <c r="D15" s="56">
        <v>16.4</v>
      </c>
      <c r="E15" s="56" t="s">
        <v>21</v>
      </c>
      <c r="F15" s="56" t="s">
        <v>21</v>
      </c>
      <c r="G15" s="56">
        <v>20.45</v>
      </c>
      <c r="H15" s="56">
        <f t="shared" si="0"/>
        <v>36.849999999999994</v>
      </c>
    </row>
    <row r="16" spans="3:8" ht="41.25" customHeight="1">
      <c r="C16" s="55" t="s">
        <v>76</v>
      </c>
      <c r="D16" s="44" t="s">
        <v>21</v>
      </c>
      <c r="E16" s="44" t="s">
        <v>21</v>
      </c>
      <c r="F16" s="56" t="s">
        <v>21</v>
      </c>
      <c r="G16" s="44" t="s">
        <v>21</v>
      </c>
      <c r="H16" s="44">
        <f t="shared" si="0"/>
        <v>0</v>
      </c>
    </row>
    <row r="17" spans="3:8" ht="41.25" customHeight="1">
      <c r="C17" s="55" t="s">
        <v>72</v>
      </c>
      <c r="D17" s="44" t="s">
        <v>21</v>
      </c>
      <c r="E17" s="44" t="s">
        <v>21</v>
      </c>
      <c r="F17" s="57">
        <v>3</v>
      </c>
      <c r="G17" s="44" t="s">
        <v>21</v>
      </c>
      <c r="H17" s="44">
        <f t="shared" si="0"/>
        <v>3</v>
      </c>
    </row>
    <row r="18" spans="3:8" ht="41.25" customHeight="1">
      <c r="C18" s="55" t="s">
        <v>32</v>
      </c>
      <c r="D18" s="44">
        <v>1</v>
      </c>
      <c r="E18" s="44" t="s">
        <v>21</v>
      </c>
      <c r="F18" s="57">
        <v>1</v>
      </c>
      <c r="G18" s="44">
        <v>2</v>
      </c>
      <c r="H18" s="44">
        <f t="shared" si="0"/>
        <v>4</v>
      </c>
    </row>
    <row r="19" spans="3:8" ht="41.25" customHeight="1">
      <c r="C19" s="55" t="s">
        <v>191</v>
      </c>
      <c r="D19" s="44" t="s">
        <v>21</v>
      </c>
      <c r="E19" s="44" t="s">
        <v>21</v>
      </c>
      <c r="F19" s="57" t="s">
        <v>21</v>
      </c>
      <c r="G19" s="44" t="s">
        <v>21</v>
      </c>
      <c r="H19" s="44">
        <f t="shared" si="0"/>
        <v>0</v>
      </c>
    </row>
    <row r="20" spans="3:8" ht="41.25" customHeight="1">
      <c r="C20" s="55" t="s">
        <v>254</v>
      </c>
      <c r="D20" s="44" t="s">
        <v>21</v>
      </c>
      <c r="E20" s="44" t="s">
        <v>21</v>
      </c>
      <c r="F20" s="56" t="s">
        <v>21</v>
      </c>
      <c r="G20" s="44" t="s">
        <v>21</v>
      </c>
      <c r="H20" s="44">
        <f t="shared" si="0"/>
        <v>0</v>
      </c>
    </row>
    <row r="21" spans="3:8" ht="41.25" customHeight="1">
      <c r="C21" s="55" t="s">
        <v>193</v>
      </c>
      <c r="D21" s="44" t="s">
        <v>21</v>
      </c>
      <c r="E21" s="44" t="s">
        <v>21</v>
      </c>
      <c r="F21" s="56" t="s">
        <v>21</v>
      </c>
      <c r="G21" s="44" t="s">
        <v>21</v>
      </c>
      <c r="H21" s="44">
        <f t="shared" si="0"/>
        <v>0</v>
      </c>
    </row>
    <row r="22" spans="3:8" ht="41.25" customHeight="1">
      <c r="C22" s="55" t="s">
        <v>194</v>
      </c>
      <c r="D22" s="44" t="s">
        <v>21</v>
      </c>
      <c r="E22" s="44" t="s">
        <v>21</v>
      </c>
      <c r="F22" s="57">
        <v>1</v>
      </c>
      <c r="G22" s="44" t="s">
        <v>21</v>
      </c>
      <c r="H22" s="44">
        <f t="shared" si="0"/>
        <v>1</v>
      </c>
    </row>
    <row r="23" spans="3:8" ht="41.25" customHeight="1">
      <c r="C23" s="55" t="s">
        <v>195</v>
      </c>
      <c r="D23" s="44" t="s">
        <v>21</v>
      </c>
      <c r="E23" s="44" t="s">
        <v>21</v>
      </c>
      <c r="F23" s="57">
        <v>1</v>
      </c>
      <c r="G23" s="44" t="s">
        <v>21</v>
      </c>
      <c r="H23" s="44">
        <f t="shared" si="0"/>
        <v>1</v>
      </c>
    </row>
    <row r="24" spans="3:8" ht="41.25" customHeight="1">
      <c r="C24" s="55" t="s">
        <v>33</v>
      </c>
      <c r="D24" s="44">
        <v>1</v>
      </c>
      <c r="E24" s="44">
        <v>2</v>
      </c>
      <c r="F24" s="57">
        <v>2</v>
      </c>
      <c r="G24" s="44">
        <v>2</v>
      </c>
      <c r="H24" s="44">
        <f t="shared" si="0"/>
        <v>7</v>
      </c>
    </row>
    <row r="25" spans="3:8" ht="41.25" customHeight="1">
      <c r="C25" s="55" t="s">
        <v>34</v>
      </c>
      <c r="D25" s="44">
        <v>1</v>
      </c>
      <c r="E25" s="44" t="s">
        <v>21</v>
      </c>
      <c r="F25" s="57">
        <v>1</v>
      </c>
      <c r="G25" s="44">
        <v>2</v>
      </c>
      <c r="H25" s="44">
        <f t="shared" si="0"/>
        <v>4</v>
      </c>
    </row>
    <row r="26" spans="3:8" ht="41.25" customHeight="1">
      <c r="C26" s="55" t="s">
        <v>454</v>
      </c>
      <c r="D26" s="44">
        <v>4.37</v>
      </c>
      <c r="E26" s="44">
        <v>6.2</v>
      </c>
      <c r="F26" s="57">
        <v>1</v>
      </c>
      <c r="G26" s="44">
        <v>6.44</v>
      </c>
      <c r="H26" s="44">
        <f t="shared" si="0"/>
        <v>18.01</v>
      </c>
    </row>
    <row r="27" spans="3:8" ht="41.25" customHeight="1">
      <c r="C27" s="55" t="s">
        <v>386</v>
      </c>
      <c r="D27" s="44">
        <v>4.37</v>
      </c>
      <c r="E27" s="44">
        <v>6.2</v>
      </c>
      <c r="F27" s="57">
        <v>2</v>
      </c>
      <c r="G27" s="44">
        <v>6.44</v>
      </c>
      <c r="H27" s="44">
        <f t="shared" si="0"/>
        <v>19.01</v>
      </c>
    </row>
    <row r="28" spans="2:8" ht="41.25" customHeight="1">
      <c r="B28" s="292" t="s">
        <v>37</v>
      </c>
      <c r="C28" s="55" t="s">
        <v>78</v>
      </c>
      <c r="D28" s="44">
        <v>3</v>
      </c>
      <c r="E28" s="44">
        <v>2</v>
      </c>
      <c r="F28" s="57">
        <v>2</v>
      </c>
      <c r="G28" s="44">
        <v>1</v>
      </c>
      <c r="H28" s="44">
        <f t="shared" si="0"/>
        <v>8</v>
      </c>
    </row>
    <row r="29" spans="2:8" ht="41.25" customHeight="1">
      <c r="B29" s="292"/>
      <c r="C29" s="55" t="s">
        <v>474</v>
      </c>
      <c r="D29" s="44" t="s">
        <v>21</v>
      </c>
      <c r="E29" s="44">
        <v>1</v>
      </c>
      <c r="F29" s="57">
        <v>2</v>
      </c>
      <c r="G29" s="44" t="s">
        <v>21</v>
      </c>
      <c r="H29" s="44">
        <f t="shared" si="0"/>
        <v>3</v>
      </c>
    </row>
    <row r="30" spans="2:8" ht="41.25" customHeight="1">
      <c r="B30" s="292"/>
      <c r="C30" s="55" t="s">
        <v>39</v>
      </c>
      <c r="D30" s="44">
        <v>1</v>
      </c>
      <c r="E30" s="44" t="s">
        <v>21</v>
      </c>
      <c r="F30" s="57">
        <v>2</v>
      </c>
      <c r="G30" s="44" t="s">
        <v>21</v>
      </c>
      <c r="H30" s="44">
        <f t="shared" si="0"/>
        <v>3</v>
      </c>
    </row>
    <row r="31" spans="2:8" ht="41.25" customHeight="1">
      <c r="B31" s="292"/>
      <c r="C31" s="55" t="s">
        <v>475</v>
      </c>
      <c r="D31" s="44">
        <v>1</v>
      </c>
      <c r="E31" s="44" t="s">
        <v>21</v>
      </c>
      <c r="F31" s="57" t="s">
        <v>21</v>
      </c>
      <c r="G31" s="44" t="s">
        <v>21</v>
      </c>
      <c r="H31" s="44">
        <f t="shared" si="0"/>
        <v>1</v>
      </c>
    </row>
    <row r="32" spans="2:8" ht="41.25" customHeight="1">
      <c r="B32" s="292"/>
      <c r="C32" s="55" t="s">
        <v>40</v>
      </c>
      <c r="D32" s="44">
        <v>2</v>
      </c>
      <c r="E32" s="44">
        <v>2</v>
      </c>
      <c r="F32" s="57">
        <v>1</v>
      </c>
      <c r="G32" s="44">
        <v>1</v>
      </c>
      <c r="H32" s="44">
        <f t="shared" si="0"/>
        <v>6</v>
      </c>
    </row>
    <row r="33" spans="2:8" ht="41.25" customHeight="1">
      <c r="B33" s="292"/>
      <c r="C33" s="55" t="s">
        <v>201</v>
      </c>
      <c r="D33" s="44" t="s">
        <v>21</v>
      </c>
      <c r="E33" s="44" t="s">
        <v>21</v>
      </c>
      <c r="F33" s="57">
        <v>1</v>
      </c>
      <c r="G33" s="44" t="s">
        <v>21</v>
      </c>
      <c r="H33" s="44">
        <f t="shared" si="0"/>
        <v>1</v>
      </c>
    </row>
    <row r="34" spans="3:8" ht="41.25" customHeight="1">
      <c r="C34" s="55" t="s">
        <v>41</v>
      </c>
      <c r="D34" s="44">
        <v>2</v>
      </c>
      <c r="E34" s="44">
        <v>8</v>
      </c>
      <c r="F34" s="57">
        <v>1</v>
      </c>
      <c r="G34" s="44">
        <v>2</v>
      </c>
      <c r="H34" s="44">
        <f t="shared" si="0"/>
        <v>13</v>
      </c>
    </row>
    <row r="35" spans="2:8" ht="41.25" customHeight="1">
      <c r="B35" s="290" t="s">
        <v>42</v>
      </c>
      <c r="C35" s="55" t="s">
        <v>43</v>
      </c>
      <c r="D35" s="44">
        <v>1</v>
      </c>
      <c r="E35" s="44">
        <v>2</v>
      </c>
      <c r="F35" s="57">
        <v>1</v>
      </c>
      <c r="G35" s="44">
        <v>2</v>
      </c>
      <c r="H35" s="44">
        <f t="shared" si="0"/>
        <v>6</v>
      </c>
    </row>
    <row r="36" spans="2:8" ht="41.25" customHeight="1">
      <c r="B36" s="290"/>
      <c r="C36" s="55" t="s">
        <v>79</v>
      </c>
      <c r="D36" s="44" t="s">
        <v>21</v>
      </c>
      <c r="E36" s="44">
        <v>1</v>
      </c>
      <c r="F36" s="57" t="s">
        <v>21</v>
      </c>
      <c r="G36" s="44">
        <v>2</v>
      </c>
      <c r="H36" s="44">
        <f t="shared" si="0"/>
        <v>3</v>
      </c>
    </row>
    <row r="37" spans="2:8" ht="41.25" customHeight="1">
      <c r="B37" s="290"/>
      <c r="C37" s="55" t="s">
        <v>45</v>
      </c>
      <c r="D37" s="44">
        <v>1</v>
      </c>
      <c r="E37" s="44">
        <v>2</v>
      </c>
      <c r="F37" s="56" t="s">
        <v>21</v>
      </c>
      <c r="G37" s="44">
        <v>2</v>
      </c>
      <c r="H37" s="44">
        <f t="shared" si="0"/>
        <v>5</v>
      </c>
    </row>
    <row r="38" spans="3:8" ht="41.25" customHeight="1">
      <c r="C38" s="55" t="s">
        <v>389</v>
      </c>
      <c r="D38" s="44" t="s">
        <v>21</v>
      </c>
      <c r="E38" s="44" t="s">
        <v>21</v>
      </c>
      <c r="F38" s="56" t="s">
        <v>21</v>
      </c>
      <c r="G38" s="44" t="s">
        <v>21</v>
      </c>
      <c r="H38" s="44">
        <f t="shared" si="0"/>
        <v>0</v>
      </c>
    </row>
    <row r="39" spans="2:8" ht="41.25" customHeight="1">
      <c r="B39" s="290" t="s">
        <v>36</v>
      </c>
      <c r="C39" s="55" t="s">
        <v>80</v>
      </c>
      <c r="D39" s="44">
        <v>0</v>
      </c>
      <c r="E39" s="44">
        <v>0</v>
      </c>
      <c r="G39" s="44" t="s">
        <v>21</v>
      </c>
      <c r="H39" s="44">
        <f t="shared" si="0"/>
        <v>0</v>
      </c>
    </row>
    <row r="40" spans="2:8" ht="41.25" customHeight="1">
      <c r="B40" s="290"/>
      <c r="C40" s="55" t="s">
        <v>390</v>
      </c>
      <c r="D40" s="44">
        <v>3</v>
      </c>
      <c r="E40" s="44">
        <v>2</v>
      </c>
      <c r="G40" s="44">
        <v>1</v>
      </c>
      <c r="H40" s="44">
        <f t="shared" si="0"/>
        <v>6</v>
      </c>
    </row>
    <row r="41" spans="3:8" ht="41.25" customHeight="1">
      <c r="C41" s="55" t="s">
        <v>260</v>
      </c>
      <c r="D41" s="44">
        <v>1</v>
      </c>
      <c r="E41" s="44" t="s">
        <v>21</v>
      </c>
      <c r="G41" s="44" t="s">
        <v>21</v>
      </c>
      <c r="H41" s="44">
        <f t="shared" si="0"/>
        <v>1</v>
      </c>
    </row>
    <row r="42" spans="3:8" ht="41.25" customHeight="1">
      <c r="C42" s="55" t="s">
        <v>208</v>
      </c>
      <c r="D42" s="44" t="s">
        <v>21</v>
      </c>
      <c r="E42" s="44" t="s">
        <v>21</v>
      </c>
      <c r="G42" s="44" t="s">
        <v>21</v>
      </c>
      <c r="H42" s="44">
        <f t="shared" si="0"/>
        <v>0</v>
      </c>
    </row>
    <row r="43" spans="3:8" ht="41.25" customHeight="1">
      <c r="C43" s="55" t="s">
        <v>46</v>
      </c>
      <c r="D43" s="44" t="s">
        <v>21</v>
      </c>
      <c r="E43" s="44" t="s">
        <v>21</v>
      </c>
      <c r="G43" s="44" t="s">
        <v>21</v>
      </c>
      <c r="H43" s="44">
        <f t="shared" si="0"/>
        <v>0</v>
      </c>
    </row>
    <row r="44" spans="3:8" ht="41.25" customHeight="1">
      <c r="C44" s="55" t="s">
        <v>47</v>
      </c>
      <c r="D44" s="44">
        <v>1</v>
      </c>
      <c r="E44" s="44">
        <v>1</v>
      </c>
      <c r="G44" s="44" t="s">
        <v>21</v>
      </c>
      <c r="H44" s="44">
        <f t="shared" si="0"/>
        <v>2</v>
      </c>
    </row>
    <row r="45" spans="3:8" ht="41.25" customHeight="1">
      <c r="C45" s="55" t="s">
        <v>474</v>
      </c>
      <c r="D45" s="44" t="s">
        <v>21</v>
      </c>
      <c r="E45" s="44" t="s">
        <v>21</v>
      </c>
      <c r="G45" s="44" t="s">
        <v>21</v>
      </c>
      <c r="H45" s="44">
        <f t="shared" si="0"/>
        <v>0</v>
      </c>
    </row>
    <row r="46" spans="3:8" ht="41.25" customHeight="1">
      <c r="C46" s="55" t="s">
        <v>476</v>
      </c>
      <c r="D46" s="44" t="s">
        <v>21</v>
      </c>
      <c r="E46" s="44" t="s">
        <v>21</v>
      </c>
      <c r="G46" s="44" t="s">
        <v>21</v>
      </c>
      <c r="H46" s="44" t="s">
        <v>21</v>
      </c>
    </row>
    <row r="47" spans="3:15" ht="41.25" customHeight="1">
      <c r="C47" s="55" t="s">
        <v>221</v>
      </c>
      <c r="D47" s="44">
        <v>2</v>
      </c>
      <c r="E47" s="44">
        <v>1</v>
      </c>
      <c r="G47" s="44" t="s">
        <v>21</v>
      </c>
      <c r="H47" s="44" t="s">
        <v>21</v>
      </c>
      <c r="O47" s="41" t="s">
        <v>18</v>
      </c>
    </row>
    <row r="48" spans="3:8" ht="36">
      <c r="C48" s="55" t="s">
        <v>67</v>
      </c>
      <c r="D48" s="44" t="s">
        <v>21</v>
      </c>
      <c r="E48" s="44" t="s">
        <v>21</v>
      </c>
      <c r="G48" s="44" t="s">
        <v>21</v>
      </c>
      <c r="H48" s="44"/>
    </row>
  </sheetData>
  <sheetProtection selectLockedCells="1" selectUnlockedCells="1"/>
  <mergeCells count="8">
    <mergeCell ref="B35:B37"/>
    <mergeCell ref="B39:B40"/>
    <mergeCell ref="D2:G2"/>
    <mergeCell ref="D4:H4"/>
    <mergeCell ref="B8:B9"/>
    <mergeCell ref="J8:L8"/>
    <mergeCell ref="B14:B15"/>
    <mergeCell ref="B28:B33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7"/>
  <sheetViews>
    <sheetView zoomScale="60" zoomScaleNormal="60" zoomScalePageLayoutView="0" workbookViewId="0" topLeftCell="A1">
      <selection activeCell="B2" sqref="B2"/>
    </sheetView>
  </sheetViews>
  <sheetFormatPr defaultColWidth="9.00390625" defaultRowHeight="12.75"/>
  <cols>
    <col min="1" max="1" width="9.125" style="41" customWidth="1"/>
    <col min="2" max="2" width="10.125" style="39" customWidth="1"/>
    <col min="3" max="3" width="35.625" style="40" customWidth="1"/>
    <col min="4" max="6" width="13.00390625" style="41" customWidth="1"/>
    <col min="7" max="8" width="10.125" style="41" customWidth="1"/>
    <col min="9" max="11" width="9.625" style="41" customWidth="1"/>
    <col min="12" max="12" width="11.625" style="41" customWidth="1"/>
    <col min="13" max="21" width="9.625" style="41" customWidth="1"/>
    <col min="22" max="22" width="11.00390625" style="41" customWidth="1"/>
    <col min="23" max="23" width="9.625" style="41" customWidth="1"/>
    <col min="24" max="24" width="10.75390625" style="46" customWidth="1"/>
    <col min="25" max="25" width="9.125" style="41" customWidth="1"/>
    <col min="26" max="26" width="11.25390625" style="41" customWidth="1"/>
    <col min="27" max="27" width="11.125" style="41" customWidth="1"/>
    <col min="28" max="28" width="14.625" style="41" customWidth="1"/>
    <col min="29" max="30" width="9.125" style="41" customWidth="1"/>
    <col min="31" max="31" width="13.875" style="41" customWidth="1"/>
    <col min="32" max="253" width="9.125" style="41" customWidth="1"/>
  </cols>
  <sheetData>
    <row r="2" spans="3:23" ht="39.75" customHeight="1">
      <c r="C2" s="40" t="s">
        <v>3</v>
      </c>
      <c r="D2" s="293" t="s">
        <v>486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T2" s="307"/>
      <c r="U2" s="307"/>
      <c r="V2" s="307"/>
      <c r="W2" s="102"/>
    </row>
    <row r="3" spans="4:23" ht="20.25">
      <c r="D3" s="289" t="s">
        <v>487</v>
      </c>
      <c r="E3" s="289"/>
      <c r="F3" s="289"/>
      <c r="G3" s="289"/>
      <c r="H3" s="289"/>
      <c r="I3" s="289" t="s">
        <v>51</v>
      </c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 t="s">
        <v>52</v>
      </c>
      <c r="U3" s="289"/>
      <c r="V3" s="289"/>
      <c r="W3" s="122"/>
    </row>
    <row r="4" spans="4:23" ht="20.25">
      <c r="D4" s="208"/>
      <c r="E4" s="208"/>
      <c r="F4" s="208"/>
      <c r="G4" s="209"/>
      <c r="H4" s="210"/>
      <c r="I4" s="174"/>
      <c r="J4" s="289" t="s">
        <v>488</v>
      </c>
      <c r="K4" s="289"/>
      <c r="L4" s="289"/>
      <c r="M4" s="289"/>
      <c r="N4" s="44"/>
      <c r="O4" s="44"/>
      <c r="P4" s="44"/>
      <c r="Q4" s="44"/>
      <c r="R4" s="44"/>
      <c r="S4" s="289" t="s">
        <v>489</v>
      </c>
      <c r="T4" s="289"/>
      <c r="U4" s="289"/>
      <c r="V4" s="44"/>
      <c r="W4" s="122"/>
    </row>
    <row r="5" spans="3:31" s="46" customFormat="1" ht="137.25" customHeight="1">
      <c r="C5" s="47"/>
      <c r="D5" s="49" t="s">
        <v>490</v>
      </c>
      <c r="E5" s="49" t="s">
        <v>491</v>
      </c>
      <c r="F5" s="49" t="s">
        <v>492</v>
      </c>
      <c r="G5" s="49" t="s">
        <v>493</v>
      </c>
      <c r="H5" s="49" t="s">
        <v>356</v>
      </c>
      <c r="I5" s="49" t="s">
        <v>494</v>
      </c>
      <c r="J5" s="49" t="s">
        <v>495</v>
      </c>
      <c r="K5" s="49" t="s">
        <v>496</v>
      </c>
      <c r="L5" s="49" t="s">
        <v>497</v>
      </c>
      <c r="M5" s="49" t="s">
        <v>498</v>
      </c>
      <c r="N5" s="49" t="s">
        <v>5</v>
      </c>
      <c r="O5" s="49" t="s">
        <v>499</v>
      </c>
      <c r="P5" s="49" t="s">
        <v>500</v>
      </c>
      <c r="Q5" s="49" t="s">
        <v>501</v>
      </c>
      <c r="R5" s="49" t="s">
        <v>502</v>
      </c>
      <c r="S5" s="49" t="s">
        <v>503</v>
      </c>
      <c r="T5" s="49" t="s">
        <v>504</v>
      </c>
      <c r="U5" s="49" t="s">
        <v>505</v>
      </c>
      <c r="V5" s="49" t="s">
        <v>506</v>
      </c>
      <c r="W5" s="49" t="s">
        <v>507</v>
      </c>
      <c r="X5" s="52" t="s">
        <v>12</v>
      </c>
      <c r="AA5" s="289" t="s">
        <v>65</v>
      </c>
      <c r="AB5" s="289"/>
      <c r="AC5" s="289"/>
      <c r="AD5" s="289"/>
      <c r="AE5" s="52" t="s">
        <v>14</v>
      </c>
    </row>
    <row r="6" spans="3:31" s="46" customFormat="1" ht="41.25" customHeight="1">
      <c r="C6" s="53" t="s">
        <v>15</v>
      </c>
      <c r="D6" s="53" t="s">
        <v>66</v>
      </c>
      <c r="E6" s="53" t="s">
        <v>17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16</v>
      </c>
      <c r="L6" s="53" t="s">
        <v>16</v>
      </c>
      <c r="M6" s="53" t="s">
        <v>16</v>
      </c>
      <c r="N6" s="53" t="s">
        <v>16</v>
      </c>
      <c r="O6" s="53" t="s">
        <v>16</v>
      </c>
      <c r="P6" s="53" t="s">
        <v>16</v>
      </c>
      <c r="Q6" s="53" t="s">
        <v>16</v>
      </c>
      <c r="R6" s="53" t="s">
        <v>17</v>
      </c>
      <c r="S6" s="53" t="s">
        <v>16</v>
      </c>
      <c r="T6" s="53" t="s">
        <v>18</v>
      </c>
      <c r="U6" s="53" t="s">
        <v>18</v>
      </c>
      <c r="V6" s="53" t="s">
        <v>16</v>
      </c>
      <c r="W6" s="53" t="s">
        <v>16</v>
      </c>
      <c r="X6" s="52"/>
      <c r="AA6" s="44" t="s">
        <v>18</v>
      </c>
      <c r="AB6" s="44" t="s">
        <v>16</v>
      </c>
      <c r="AC6" s="44" t="s">
        <v>19</v>
      </c>
      <c r="AD6" s="44" t="s">
        <v>17</v>
      </c>
      <c r="AE6" s="44"/>
    </row>
    <row r="7" spans="3:31" ht="36">
      <c r="C7" s="55" t="s">
        <v>67</v>
      </c>
      <c r="D7" s="56" t="s">
        <v>21</v>
      </c>
      <c r="E7" s="57" t="s">
        <v>21</v>
      </c>
      <c r="F7" s="56" t="s">
        <v>21</v>
      </c>
      <c r="G7" s="56" t="s">
        <v>21</v>
      </c>
      <c r="H7" s="58" t="s">
        <v>379</v>
      </c>
      <c r="I7" s="56" t="s">
        <v>21</v>
      </c>
      <c r="J7" s="57" t="s">
        <v>21</v>
      </c>
      <c r="K7" s="57" t="s">
        <v>21</v>
      </c>
      <c r="L7" s="57" t="s">
        <v>21</v>
      </c>
      <c r="M7" s="57" t="s">
        <v>21</v>
      </c>
      <c r="N7" s="57" t="s">
        <v>21</v>
      </c>
      <c r="O7" s="57" t="s">
        <v>21</v>
      </c>
      <c r="P7" s="57" t="s">
        <v>21</v>
      </c>
      <c r="Q7" s="57"/>
      <c r="R7" s="57" t="s">
        <v>379</v>
      </c>
      <c r="S7" s="56" t="s">
        <v>21</v>
      </c>
      <c r="T7" s="56" t="s">
        <v>21</v>
      </c>
      <c r="U7" s="56" t="s">
        <v>21</v>
      </c>
      <c r="V7" s="56" t="s">
        <v>21</v>
      </c>
      <c r="W7" s="57"/>
      <c r="AA7" s="56">
        <f>T10+U10</f>
        <v>53.05</v>
      </c>
      <c r="AB7" s="56">
        <f>D8+F8+G9+N10+O8+I8+Q10+P8+V10+W8+J8+M8+L8+K8+S8</f>
        <v>458.60999999999996</v>
      </c>
      <c r="AC7" s="56">
        <f>AF11</f>
        <v>0</v>
      </c>
      <c r="AD7" s="56">
        <f>E10</f>
        <v>7.8</v>
      </c>
      <c r="AE7" s="56">
        <f>SUM(AA7:AD7)</f>
        <v>519.4599999999999</v>
      </c>
    </row>
    <row r="8" spans="2:31" ht="41.25" customHeight="1">
      <c r="B8" s="290" t="s">
        <v>22</v>
      </c>
      <c r="C8" s="55" t="s">
        <v>68</v>
      </c>
      <c r="D8" s="56">
        <v>79.16</v>
      </c>
      <c r="E8" s="56" t="s">
        <v>21</v>
      </c>
      <c r="F8" s="56">
        <v>59.1</v>
      </c>
      <c r="G8" s="56" t="s">
        <v>21</v>
      </c>
      <c r="H8" s="56">
        <v>11.84</v>
      </c>
      <c r="I8" s="56">
        <v>30.38</v>
      </c>
      <c r="J8" s="56">
        <v>16</v>
      </c>
      <c r="K8" s="56">
        <v>20.04</v>
      </c>
      <c r="L8" s="56">
        <v>53.26</v>
      </c>
      <c r="M8" s="56">
        <v>10.78</v>
      </c>
      <c r="N8" s="56" t="s">
        <v>21</v>
      </c>
      <c r="O8" s="56">
        <v>11.29</v>
      </c>
      <c r="P8" s="56">
        <v>11.66</v>
      </c>
      <c r="Q8" s="56"/>
      <c r="R8" s="56" t="s">
        <v>21</v>
      </c>
      <c r="S8" s="56">
        <v>31.77</v>
      </c>
      <c r="T8" s="56" t="s">
        <v>21</v>
      </c>
      <c r="U8" s="56" t="s">
        <v>21</v>
      </c>
      <c r="V8" s="56" t="s">
        <v>21</v>
      </c>
      <c r="W8" s="56">
        <v>7.5</v>
      </c>
      <c r="X8" s="56">
        <f aca="true" t="shared" si="0" ref="X8:X37">SUM(D8:W8)</f>
        <v>342.78</v>
      </c>
      <c r="AA8" s="56">
        <v>0</v>
      </c>
      <c r="AB8" s="56">
        <f>H8</f>
        <v>11.84</v>
      </c>
      <c r="AC8" s="56">
        <v>0</v>
      </c>
      <c r="AD8" s="56">
        <f>R10</f>
        <v>20.98</v>
      </c>
      <c r="AE8" s="56">
        <f>SUM(AA8:AD8)</f>
        <v>32.82</v>
      </c>
    </row>
    <row r="9" spans="2:31" ht="41.25" customHeight="1">
      <c r="B9" s="290"/>
      <c r="C9" s="55" t="s">
        <v>508</v>
      </c>
      <c r="D9" s="56"/>
      <c r="E9" s="56"/>
      <c r="F9" s="56"/>
      <c r="G9" s="56">
        <v>18.9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>
        <f t="shared" si="0"/>
        <v>18.9</v>
      </c>
      <c r="AA9" s="61"/>
      <c r="AB9" s="61"/>
      <c r="AC9" s="61"/>
      <c r="AD9" s="61"/>
      <c r="AE9" s="61"/>
    </row>
    <row r="10" spans="2:31" ht="41.25" customHeight="1">
      <c r="B10" s="290"/>
      <c r="C10" s="55" t="s">
        <v>70</v>
      </c>
      <c r="D10" s="56" t="s">
        <v>21</v>
      </c>
      <c r="E10" s="56">
        <v>7.8</v>
      </c>
      <c r="F10" s="56" t="s">
        <v>21</v>
      </c>
      <c r="G10" s="56" t="s">
        <v>21</v>
      </c>
      <c r="H10" s="56" t="s">
        <v>21</v>
      </c>
      <c r="I10" s="56" t="s">
        <v>21</v>
      </c>
      <c r="J10" s="56" t="s">
        <v>21</v>
      </c>
      <c r="K10" s="56" t="s">
        <v>21</v>
      </c>
      <c r="L10" s="56" t="s">
        <v>21</v>
      </c>
      <c r="M10" s="56" t="s">
        <v>21</v>
      </c>
      <c r="N10" s="56">
        <v>39.9</v>
      </c>
      <c r="O10" s="56" t="s">
        <v>21</v>
      </c>
      <c r="P10" s="56" t="s">
        <v>21</v>
      </c>
      <c r="Q10" s="56">
        <v>11.29</v>
      </c>
      <c r="R10" s="56">
        <v>20.98</v>
      </c>
      <c r="S10" s="56" t="s">
        <v>21</v>
      </c>
      <c r="T10" s="56">
        <v>45.05</v>
      </c>
      <c r="U10" s="56">
        <v>8</v>
      </c>
      <c r="V10" s="56">
        <v>57.58</v>
      </c>
      <c r="W10" s="56"/>
      <c r="X10" s="56">
        <f t="shared" si="0"/>
        <v>190.59999999999997</v>
      </c>
      <c r="AE10" s="62"/>
    </row>
    <row r="11" spans="3:24" ht="41.25" customHeight="1">
      <c r="C11" s="55" t="s">
        <v>25</v>
      </c>
      <c r="D11" s="57" t="s">
        <v>21</v>
      </c>
      <c r="E11" s="58">
        <v>2</v>
      </c>
      <c r="F11" s="57">
        <v>2</v>
      </c>
      <c r="G11" s="56" t="s">
        <v>21</v>
      </c>
      <c r="H11" s="56" t="s">
        <v>21</v>
      </c>
      <c r="I11" s="57">
        <v>2</v>
      </c>
      <c r="J11" s="57" t="s">
        <v>21</v>
      </c>
      <c r="K11" s="58">
        <v>1</v>
      </c>
      <c r="L11" s="58">
        <v>1</v>
      </c>
      <c r="M11" s="58">
        <v>1</v>
      </c>
      <c r="N11" s="58" t="s">
        <v>21</v>
      </c>
      <c r="O11" s="58">
        <v>1</v>
      </c>
      <c r="P11" s="56" t="s">
        <v>21</v>
      </c>
      <c r="Q11" s="56">
        <v>1</v>
      </c>
      <c r="R11" s="58">
        <v>2</v>
      </c>
      <c r="S11" s="57">
        <v>2</v>
      </c>
      <c r="T11" s="57" t="s">
        <v>21</v>
      </c>
      <c r="U11" s="57" t="s">
        <v>21</v>
      </c>
      <c r="V11" s="57" t="s">
        <v>21</v>
      </c>
      <c r="W11" s="57"/>
      <c r="X11" s="56">
        <f t="shared" si="0"/>
        <v>15</v>
      </c>
    </row>
    <row r="12" spans="3:24" ht="41.25" customHeight="1">
      <c r="C12" s="55" t="s">
        <v>27</v>
      </c>
      <c r="D12" s="57" t="s">
        <v>21</v>
      </c>
      <c r="E12" s="58">
        <v>2</v>
      </c>
      <c r="F12" s="57" t="s">
        <v>21</v>
      </c>
      <c r="G12" s="56" t="s">
        <v>21</v>
      </c>
      <c r="H12" s="56" t="s">
        <v>21</v>
      </c>
      <c r="I12" s="57" t="s">
        <v>21</v>
      </c>
      <c r="J12" s="57" t="s">
        <v>21</v>
      </c>
      <c r="K12" s="58" t="s">
        <v>21</v>
      </c>
      <c r="L12" s="58" t="s">
        <v>21</v>
      </c>
      <c r="M12" s="58" t="s">
        <v>21</v>
      </c>
      <c r="N12" s="58" t="s">
        <v>21</v>
      </c>
      <c r="O12" s="58" t="s">
        <v>21</v>
      </c>
      <c r="P12" s="56" t="s">
        <v>21</v>
      </c>
      <c r="Q12" s="56"/>
      <c r="R12" s="58">
        <v>1</v>
      </c>
      <c r="S12" s="57" t="s">
        <v>21</v>
      </c>
      <c r="T12" s="57" t="s">
        <v>21</v>
      </c>
      <c r="U12" s="57" t="s">
        <v>21</v>
      </c>
      <c r="V12" s="57" t="s">
        <v>21</v>
      </c>
      <c r="W12" s="57"/>
      <c r="X12" s="56">
        <f t="shared" si="0"/>
        <v>3</v>
      </c>
    </row>
    <row r="13" spans="3:24" ht="41.25" customHeight="1">
      <c r="C13" s="55" t="s">
        <v>28</v>
      </c>
      <c r="D13" s="57" t="s">
        <v>21</v>
      </c>
      <c r="E13" s="58">
        <v>2</v>
      </c>
      <c r="F13" s="57">
        <v>2</v>
      </c>
      <c r="G13" s="44">
        <v>1</v>
      </c>
      <c r="H13" s="58" t="s">
        <v>21</v>
      </c>
      <c r="I13" s="57" t="s">
        <v>21</v>
      </c>
      <c r="J13" s="57" t="s">
        <v>21</v>
      </c>
      <c r="K13" s="58">
        <v>1</v>
      </c>
      <c r="L13" s="58" t="s">
        <v>21</v>
      </c>
      <c r="M13" s="58">
        <v>1</v>
      </c>
      <c r="N13" s="58" t="s">
        <v>21</v>
      </c>
      <c r="O13" s="58">
        <v>1</v>
      </c>
      <c r="P13" s="56" t="s">
        <v>21</v>
      </c>
      <c r="Q13" s="56"/>
      <c r="R13" s="58">
        <v>1</v>
      </c>
      <c r="S13" s="57">
        <v>1</v>
      </c>
      <c r="T13" s="57" t="s">
        <v>21</v>
      </c>
      <c r="U13" s="57" t="s">
        <v>21</v>
      </c>
      <c r="V13" s="57" t="s">
        <v>21</v>
      </c>
      <c r="W13" s="57"/>
      <c r="X13" s="56">
        <f t="shared" si="0"/>
        <v>10</v>
      </c>
    </row>
    <row r="14" spans="2:28" ht="41.25" customHeight="1">
      <c r="B14" s="291" t="s">
        <v>74</v>
      </c>
      <c r="C14" s="55" t="s">
        <v>30</v>
      </c>
      <c r="D14" s="56" t="s">
        <v>21</v>
      </c>
      <c r="E14" s="56" t="s">
        <v>21</v>
      </c>
      <c r="F14" s="56" t="s">
        <v>21</v>
      </c>
      <c r="G14" s="44" t="s">
        <v>21</v>
      </c>
      <c r="H14" s="56" t="s">
        <v>21</v>
      </c>
      <c r="I14" s="56" t="s">
        <v>21</v>
      </c>
      <c r="J14" s="57" t="s">
        <v>21</v>
      </c>
      <c r="K14" s="58" t="s">
        <v>21</v>
      </c>
      <c r="L14" s="58" t="s">
        <v>21</v>
      </c>
      <c r="M14" s="56" t="s">
        <v>21</v>
      </c>
      <c r="N14" s="58" t="s">
        <v>21</v>
      </c>
      <c r="O14" s="56">
        <v>1.5</v>
      </c>
      <c r="P14" s="56" t="s">
        <v>21</v>
      </c>
      <c r="Q14" s="56">
        <v>0.8</v>
      </c>
      <c r="R14" s="56" t="s">
        <v>21</v>
      </c>
      <c r="S14" s="56">
        <v>1.5</v>
      </c>
      <c r="T14" s="56" t="s">
        <v>21</v>
      </c>
      <c r="U14" s="56" t="s">
        <v>21</v>
      </c>
      <c r="V14" s="56" t="s">
        <v>21</v>
      </c>
      <c r="W14" s="56"/>
      <c r="X14" s="56">
        <f t="shared" si="0"/>
        <v>3.8</v>
      </c>
      <c r="AB14" s="65"/>
    </row>
    <row r="15" spans="2:24" ht="41.25" customHeight="1">
      <c r="B15" s="291"/>
      <c r="C15" s="55" t="s">
        <v>31</v>
      </c>
      <c r="D15" s="56" t="s">
        <v>21</v>
      </c>
      <c r="E15" s="56">
        <v>31.2</v>
      </c>
      <c r="F15" s="56" t="s">
        <v>21</v>
      </c>
      <c r="G15" s="44">
        <v>1</v>
      </c>
      <c r="H15" s="56" t="s">
        <v>21</v>
      </c>
      <c r="I15" s="56">
        <v>57.78</v>
      </c>
      <c r="J15" s="57" t="s">
        <v>21</v>
      </c>
      <c r="K15" s="56">
        <v>72.72</v>
      </c>
      <c r="L15" s="56">
        <v>102.4</v>
      </c>
      <c r="M15" s="56">
        <v>46.8</v>
      </c>
      <c r="N15" s="56" t="s">
        <v>21</v>
      </c>
      <c r="O15" s="56" t="s">
        <v>21</v>
      </c>
      <c r="P15" s="56" t="s">
        <v>21</v>
      </c>
      <c r="Q15" s="56"/>
      <c r="R15" s="56">
        <v>32.69</v>
      </c>
      <c r="S15" s="56" t="s">
        <v>21</v>
      </c>
      <c r="T15" s="56" t="s">
        <v>21</v>
      </c>
      <c r="U15" s="56" t="s">
        <v>21</v>
      </c>
      <c r="V15" s="56" t="s">
        <v>21</v>
      </c>
      <c r="W15" s="56"/>
      <c r="X15" s="56">
        <f t="shared" si="0"/>
        <v>344.59000000000003</v>
      </c>
    </row>
    <row r="16" spans="3:24" ht="41.25" customHeight="1">
      <c r="C16" s="55" t="s">
        <v>76</v>
      </c>
      <c r="D16" s="56" t="s">
        <v>21</v>
      </c>
      <c r="E16" s="58">
        <v>1</v>
      </c>
      <c r="F16" s="56" t="s">
        <v>21</v>
      </c>
      <c r="G16" s="56" t="s">
        <v>21</v>
      </c>
      <c r="H16" s="56" t="s">
        <v>21</v>
      </c>
      <c r="I16" s="56" t="s">
        <v>21</v>
      </c>
      <c r="J16" s="57" t="s">
        <v>21</v>
      </c>
      <c r="K16" s="57" t="s">
        <v>21</v>
      </c>
      <c r="L16" s="57" t="s">
        <v>21</v>
      </c>
      <c r="M16" s="57" t="s">
        <v>21</v>
      </c>
      <c r="N16" s="57" t="s">
        <v>21</v>
      </c>
      <c r="O16" s="57" t="s">
        <v>21</v>
      </c>
      <c r="P16" s="57" t="s">
        <v>21</v>
      </c>
      <c r="Q16" s="57"/>
      <c r="R16" s="58">
        <v>1</v>
      </c>
      <c r="S16" s="56" t="s">
        <v>21</v>
      </c>
      <c r="T16" s="56" t="s">
        <v>21</v>
      </c>
      <c r="U16" s="56" t="s">
        <v>21</v>
      </c>
      <c r="V16" s="56" t="s">
        <v>21</v>
      </c>
      <c r="W16" s="56"/>
      <c r="X16" s="56">
        <f t="shared" si="0"/>
        <v>2</v>
      </c>
    </row>
    <row r="17" spans="3:24" ht="41.25" customHeight="1">
      <c r="C17" s="55" t="s">
        <v>32</v>
      </c>
      <c r="D17" s="57" t="s">
        <v>21</v>
      </c>
      <c r="E17" s="58">
        <v>3</v>
      </c>
      <c r="F17" s="57">
        <v>11</v>
      </c>
      <c r="G17" s="56" t="s">
        <v>21</v>
      </c>
      <c r="H17" s="56" t="s">
        <v>21</v>
      </c>
      <c r="I17" s="57">
        <v>2</v>
      </c>
      <c r="J17" s="57">
        <v>1</v>
      </c>
      <c r="K17" s="58">
        <v>2</v>
      </c>
      <c r="L17" s="58">
        <v>5</v>
      </c>
      <c r="M17" s="58">
        <v>2</v>
      </c>
      <c r="N17" s="58">
        <v>1</v>
      </c>
      <c r="O17" s="58">
        <v>1</v>
      </c>
      <c r="P17" s="58">
        <v>1</v>
      </c>
      <c r="Q17" s="58">
        <v>1</v>
      </c>
      <c r="R17" s="58">
        <v>1</v>
      </c>
      <c r="S17" s="57">
        <v>2</v>
      </c>
      <c r="T17" s="57">
        <v>1</v>
      </c>
      <c r="U17" s="57">
        <v>1</v>
      </c>
      <c r="V17" s="57">
        <v>1</v>
      </c>
      <c r="W17" s="57"/>
      <c r="X17" s="56">
        <f t="shared" si="0"/>
        <v>36</v>
      </c>
    </row>
    <row r="18" spans="3:24" ht="41.25" customHeight="1">
      <c r="C18" s="55" t="s">
        <v>33</v>
      </c>
      <c r="D18" s="57" t="s">
        <v>21</v>
      </c>
      <c r="E18" s="58">
        <v>2</v>
      </c>
      <c r="F18" s="57">
        <v>6</v>
      </c>
      <c r="G18" s="44" t="s">
        <v>21</v>
      </c>
      <c r="H18" s="56" t="s">
        <v>21</v>
      </c>
      <c r="I18" s="57">
        <v>2</v>
      </c>
      <c r="J18" s="57">
        <v>1</v>
      </c>
      <c r="K18" s="58">
        <v>1</v>
      </c>
      <c r="L18" s="58">
        <v>3</v>
      </c>
      <c r="M18" s="58">
        <v>1</v>
      </c>
      <c r="N18" s="58">
        <v>1</v>
      </c>
      <c r="O18" s="58">
        <v>1</v>
      </c>
      <c r="P18" s="58">
        <v>1</v>
      </c>
      <c r="Q18" s="58">
        <v>1</v>
      </c>
      <c r="R18" s="58" t="s">
        <v>21</v>
      </c>
      <c r="S18" s="57">
        <v>2</v>
      </c>
      <c r="T18" s="57" t="s">
        <v>21</v>
      </c>
      <c r="U18" s="57" t="s">
        <v>21</v>
      </c>
      <c r="V18" s="57">
        <v>2</v>
      </c>
      <c r="W18" s="57"/>
      <c r="X18" s="56">
        <f t="shared" si="0"/>
        <v>24</v>
      </c>
    </row>
    <row r="19" spans="3:24" ht="41.25" customHeight="1">
      <c r="C19" s="55" t="s">
        <v>34</v>
      </c>
      <c r="D19" s="57" t="s">
        <v>21</v>
      </c>
      <c r="E19" s="58" t="s">
        <v>21</v>
      </c>
      <c r="F19" s="57">
        <v>6</v>
      </c>
      <c r="G19" s="44" t="s">
        <v>21</v>
      </c>
      <c r="H19" s="56" t="s">
        <v>21</v>
      </c>
      <c r="I19" s="57">
        <v>2</v>
      </c>
      <c r="J19" s="57">
        <v>1</v>
      </c>
      <c r="K19" s="58">
        <v>1</v>
      </c>
      <c r="L19" s="58">
        <v>2</v>
      </c>
      <c r="M19" s="58">
        <v>1</v>
      </c>
      <c r="N19" s="58" t="s">
        <v>21</v>
      </c>
      <c r="O19" s="58">
        <v>1</v>
      </c>
      <c r="P19" s="58">
        <v>1</v>
      </c>
      <c r="Q19" s="58">
        <v>1</v>
      </c>
      <c r="R19" s="58" t="s">
        <v>21</v>
      </c>
      <c r="S19" s="57">
        <v>2</v>
      </c>
      <c r="T19" s="57" t="s">
        <v>21</v>
      </c>
      <c r="U19" s="57" t="s">
        <v>21</v>
      </c>
      <c r="V19" s="57" t="s">
        <v>21</v>
      </c>
      <c r="W19" s="57"/>
      <c r="X19" s="56">
        <f t="shared" si="0"/>
        <v>18</v>
      </c>
    </row>
    <row r="20" spans="3:24" ht="41.25" customHeight="1">
      <c r="C20" s="55" t="s">
        <v>77</v>
      </c>
      <c r="D20" s="56" t="s">
        <v>21</v>
      </c>
      <c r="E20" s="58" t="s">
        <v>21</v>
      </c>
      <c r="F20" s="56">
        <v>6</v>
      </c>
      <c r="G20" s="44" t="s">
        <v>21</v>
      </c>
      <c r="H20" s="58">
        <v>1</v>
      </c>
      <c r="I20" s="56">
        <v>4.5</v>
      </c>
      <c r="J20" s="56">
        <v>4.6</v>
      </c>
      <c r="K20" s="56">
        <v>2.5</v>
      </c>
      <c r="L20" s="56">
        <v>8.85</v>
      </c>
      <c r="M20" s="56">
        <v>2.25</v>
      </c>
      <c r="N20" s="56" t="s">
        <v>21</v>
      </c>
      <c r="O20" s="56">
        <v>2.25</v>
      </c>
      <c r="P20" s="56">
        <v>2.25</v>
      </c>
      <c r="Q20" s="56">
        <v>2.25</v>
      </c>
      <c r="R20" s="56">
        <v>0.5</v>
      </c>
      <c r="S20" s="56">
        <v>6.3</v>
      </c>
      <c r="T20" s="56">
        <v>0.8</v>
      </c>
      <c r="U20" s="56">
        <v>0.8</v>
      </c>
      <c r="V20" s="56">
        <v>1.2</v>
      </c>
      <c r="W20" s="56"/>
      <c r="X20" s="56">
        <f t="shared" si="0"/>
        <v>46.05</v>
      </c>
    </row>
    <row r="21" spans="3:24" ht="41.25" customHeight="1">
      <c r="C21" s="55" t="s">
        <v>386</v>
      </c>
      <c r="D21" s="56" t="s">
        <v>21</v>
      </c>
      <c r="E21" s="56" t="s">
        <v>21</v>
      </c>
      <c r="F21" s="56" t="s">
        <v>21</v>
      </c>
      <c r="G21" s="44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/>
      <c r="R21" s="56" t="s">
        <v>21</v>
      </c>
      <c r="S21" s="56">
        <v>6.3</v>
      </c>
      <c r="T21" s="56" t="s">
        <v>21</v>
      </c>
      <c r="U21" s="56" t="s">
        <v>21</v>
      </c>
      <c r="V21" s="56" t="s">
        <v>21</v>
      </c>
      <c r="W21" s="56"/>
      <c r="X21" s="56">
        <f t="shared" si="0"/>
        <v>6.3</v>
      </c>
    </row>
    <row r="22" spans="2:24" ht="41.25" customHeight="1">
      <c r="B22" s="292" t="s">
        <v>37</v>
      </c>
      <c r="C22" s="55" t="s">
        <v>78</v>
      </c>
      <c r="D22" s="57" t="s">
        <v>21</v>
      </c>
      <c r="E22" s="56" t="s">
        <v>21</v>
      </c>
      <c r="F22" s="57">
        <v>12</v>
      </c>
      <c r="G22" s="44" t="s">
        <v>21</v>
      </c>
      <c r="H22" s="56" t="s">
        <v>21</v>
      </c>
      <c r="I22" s="57" t="s">
        <v>21</v>
      </c>
      <c r="J22" s="57">
        <v>1</v>
      </c>
      <c r="K22" s="56" t="s">
        <v>21</v>
      </c>
      <c r="L22" s="56" t="s">
        <v>21</v>
      </c>
      <c r="M22" s="56" t="s">
        <v>21</v>
      </c>
      <c r="N22" s="56" t="s">
        <v>21</v>
      </c>
      <c r="O22" s="58">
        <v>1</v>
      </c>
      <c r="P22" s="58">
        <v>2</v>
      </c>
      <c r="Q22" s="58">
        <v>2</v>
      </c>
      <c r="R22" s="56" t="s">
        <v>21</v>
      </c>
      <c r="S22" s="57">
        <v>4</v>
      </c>
      <c r="T22" s="57" t="s">
        <v>21</v>
      </c>
      <c r="U22" s="57" t="s">
        <v>21</v>
      </c>
      <c r="V22" s="57">
        <v>1</v>
      </c>
      <c r="W22" s="57"/>
      <c r="X22" s="56">
        <f t="shared" si="0"/>
        <v>23</v>
      </c>
    </row>
    <row r="23" spans="2:24" ht="41.25" customHeight="1">
      <c r="B23" s="292"/>
      <c r="C23" s="55" t="s">
        <v>39</v>
      </c>
      <c r="D23" s="57" t="s">
        <v>21</v>
      </c>
      <c r="E23" s="56" t="s">
        <v>21</v>
      </c>
      <c r="F23" s="57" t="s">
        <v>21</v>
      </c>
      <c r="G23" s="44" t="s">
        <v>21</v>
      </c>
      <c r="H23" s="56" t="s">
        <v>21</v>
      </c>
      <c r="I23" s="57" t="s">
        <v>21</v>
      </c>
      <c r="J23" s="57">
        <v>1</v>
      </c>
      <c r="K23" s="56" t="s">
        <v>21</v>
      </c>
      <c r="L23" s="56" t="s">
        <v>21</v>
      </c>
      <c r="M23" s="58">
        <v>1</v>
      </c>
      <c r="N23" s="58">
        <v>1</v>
      </c>
      <c r="O23" s="56" t="s">
        <v>21</v>
      </c>
      <c r="P23" s="56" t="s">
        <v>21</v>
      </c>
      <c r="Q23" s="56">
        <v>1</v>
      </c>
      <c r="R23" s="56" t="s">
        <v>21</v>
      </c>
      <c r="S23" s="57">
        <v>2</v>
      </c>
      <c r="T23" s="57" t="s">
        <v>21</v>
      </c>
      <c r="U23" s="57" t="s">
        <v>21</v>
      </c>
      <c r="V23" s="57" t="s">
        <v>21</v>
      </c>
      <c r="W23" s="57"/>
      <c r="X23" s="56">
        <f t="shared" si="0"/>
        <v>6</v>
      </c>
    </row>
    <row r="24" spans="2:24" ht="41.25" customHeight="1">
      <c r="B24" s="292"/>
      <c r="C24" s="55" t="s">
        <v>40</v>
      </c>
      <c r="D24" s="57" t="s">
        <v>21</v>
      </c>
      <c r="E24" s="58" t="s">
        <v>21</v>
      </c>
      <c r="F24" s="57">
        <v>27</v>
      </c>
      <c r="G24" s="44" t="s">
        <v>21</v>
      </c>
      <c r="H24" s="56" t="s">
        <v>21</v>
      </c>
      <c r="I24" s="57">
        <v>3</v>
      </c>
      <c r="J24" s="57">
        <v>9</v>
      </c>
      <c r="K24" s="58">
        <v>2</v>
      </c>
      <c r="L24" s="58">
        <v>8</v>
      </c>
      <c r="M24" s="58">
        <v>3</v>
      </c>
      <c r="N24" s="58">
        <v>2</v>
      </c>
      <c r="O24" s="58">
        <v>4</v>
      </c>
      <c r="P24" s="58">
        <v>4</v>
      </c>
      <c r="Q24" s="58">
        <v>1</v>
      </c>
      <c r="R24" s="58" t="s">
        <v>21</v>
      </c>
      <c r="S24" s="57">
        <v>4</v>
      </c>
      <c r="T24" s="57" t="s">
        <v>21</v>
      </c>
      <c r="U24" s="57" t="s">
        <v>21</v>
      </c>
      <c r="V24" s="57">
        <v>2</v>
      </c>
      <c r="W24" s="57"/>
      <c r="X24" s="56">
        <f t="shared" si="0"/>
        <v>69</v>
      </c>
    </row>
    <row r="25" spans="3:24" ht="41.25" customHeight="1">
      <c r="C25" s="55" t="s">
        <v>41</v>
      </c>
      <c r="D25" s="57">
        <v>2</v>
      </c>
      <c r="E25" s="58">
        <v>2</v>
      </c>
      <c r="F25" s="57">
        <v>7</v>
      </c>
      <c r="G25" s="44" t="s">
        <v>21</v>
      </c>
      <c r="H25" s="56" t="s">
        <v>21</v>
      </c>
      <c r="I25" s="57">
        <v>5</v>
      </c>
      <c r="J25" s="57">
        <v>3</v>
      </c>
      <c r="K25" s="58">
        <v>6</v>
      </c>
      <c r="L25" s="58">
        <v>11</v>
      </c>
      <c r="M25" s="58">
        <v>3</v>
      </c>
      <c r="N25" s="58">
        <v>5</v>
      </c>
      <c r="O25" s="58">
        <v>6</v>
      </c>
      <c r="P25" s="58">
        <v>8</v>
      </c>
      <c r="Q25" s="58">
        <v>1</v>
      </c>
      <c r="R25" s="58" t="s">
        <v>21</v>
      </c>
      <c r="S25" s="57">
        <v>2</v>
      </c>
      <c r="T25" s="57">
        <v>2</v>
      </c>
      <c r="U25" s="57">
        <v>2</v>
      </c>
      <c r="V25" s="57">
        <v>2</v>
      </c>
      <c r="W25" s="57"/>
      <c r="X25" s="56">
        <f t="shared" si="0"/>
        <v>67</v>
      </c>
    </row>
    <row r="26" spans="3:24" ht="41.25" customHeight="1">
      <c r="C26" s="55" t="s">
        <v>267</v>
      </c>
      <c r="D26" s="57" t="s">
        <v>21</v>
      </c>
      <c r="E26" s="58" t="s">
        <v>21</v>
      </c>
      <c r="F26" s="57" t="s">
        <v>21</v>
      </c>
      <c r="G26" s="44">
        <v>1</v>
      </c>
      <c r="H26" s="58">
        <v>2</v>
      </c>
      <c r="I26" s="57">
        <v>1</v>
      </c>
      <c r="J26" s="57" t="s">
        <v>21</v>
      </c>
      <c r="K26" s="58">
        <v>1</v>
      </c>
      <c r="L26" s="58" t="s">
        <v>21</v>
      </c>
      <c r="M26" s="58">
        <v>1</v>
      </c>
      <c r="N26" s="58" t="s">
        <v>21</v>
      </c>
      <c r="O26" s="58" t="s">
        <v>21</v>
      </c>
      <c r="P26" s="58" t="s">
        <v>21</v>
      </c>
      <c r="Q26" s="58"/>
      <c r="R26" s="58" t="s">
        <v>21</v>
      </c>
      <c r="S26" s="57" t="s">
        <v>21</v>
      </c>
      <c r="T26" s="57" t="s">
        <v>21</v>
      </c>
      <c r="U26" s="57" t="s">
        <v>21</v>
      </c>
      <c r="V26" s="57" t="s">
        <v>21</v>
      </c>
      <c r="W26" s="57"/>
      <c r="X26" s="56">
        <f t="shared" si="0"/>
        <v>6</v>
      </c>
    </row>
    <row r="27" spans="2:24" ht="41.25" customHeight="1">
      <c r="B27" s="290" t="s">
        <v>42</v>
      </c>
      <c r="C27" s="55" t="s">
        <v>43</v>
      </c>
      <c r="D27" s="57" t="s">
        <v>21</v>
      </c>
      <c r="E27" s="58">
        <v>2</v>
      </c>
      <c r="F27" s="57" t="s">
        <v>21</v>
      </c>
      <c r="G27" s="44" t="s">
        <v>21</v>
      </c>
      <c r="H27" s="58">
        <v>2</v>
      </c>
      <c r="I27" s="57">
        <v>2</v>
      </c>
      <c r="J27" s="57" t="s">
        <v>21</v>
      </c>
      <c r="K27" s="58">
        <v>1</v>
      </c>
      <c r="L27" s="58">
        <v>1</v>
      </c>
      <c r="M27" s="58">
        <v>1</v>
      </c>
      <c r="N27" s="58" t="s">
        <v>21</v>
      </c>
      <c r="O27" s="58" t="s">
        <v>21</v>
      </c>
      <c r="P27" s="58" t="s">
        <v>21</v>
      </c>
      <c r="Q27" s="58">
        <v>1</v>
      </c>
      <c r="R27" s="58">
        <v>1</v>
      </c>
      <c r="S27" s="57">
        <v>1</v>
      </c>
      <c r="T27" s="57" t="s">
        <v>21</v>
      </c>
      <c r="U27" s="57" t="s">
        <v>21</v>
      </c>
      <c r="V27" s="57" t="s">
        <v>21</v>
      </c>
      <c r="W27" s="57"/>
      <c r="X27" s="56">
        <f t="shared" si="0"/>
        <v>12</v>
      </c>
    </row>
    <row r="28" spans="2:24" ht="41.25" customHeight="1">
      <c r="B28" s="290"/>
      <c r="C28" s="55" t="s">
        <v>79</v>
      </c>
      <c r="D28" s="57" t="s">
        <v>21</v>
      </c>
      <c r="E28" s="58" t="s">
        <v>21</v>
      </c>
      <c r="F28" s="57" t="s">
        <v>21</v>
      </c>
      <c r="G28" s="56">
        <v>2.2</v>
      </c>
      <c r="H28" s="56">
        <v>1.88</v>
      </c>
      <c r="I28" s="57">
        <v>2</v>
      </c>
      <c r="J28" s="57" t="s">
        <v>21</v>
      </c>
      <c r="K28" s="58">
        <v>1</v>
      </c>
      <c r="L28" s="58">
        <v>1</v>
      </c>
      <c r="M28" s="58">
        <v>1</v>
      </c>
      <c r="N28" s="58" t="s">
        <v>21</v>
      </c>
      <c r="O28" s="58" t="s">
        <v>21</v>
      </c>
      <c r="P28" s="58" t="s">
        <v>21</v>
      </c>
      <c r="Q28" s="58">
        <v>1</v>
      </c>
      <c r="R28" s="58" t="s">
        <v>21</v>
      </c>
      <c r="S28" s="57" t="s">
        <v>21</v>
      </c>
      <c r="T28" s="57" t="s">
        <v>21</v>
      </c>
      <c r="U28" s="57" t="s">
        <v>21</v>
      </c>
      <c r="V28" s="57" t="s">
        <v>21</v>
      </c>
      <c r="W28" s="57"/>
      <c r="X28" s="56">
        <f t="shared" si="0"/>
        <v>10.08</v>
      </c>
    </row>
    <row r="29" spans="2:24" ht="41.25" customHeight="1">
      <c r="B29" s="290"/>
      <c r="C29" s="55" t="s">
        <v>45</v>
      </c>
      <c r="D29" s="57" t="s">
        <v>21</v>
      </c>
      <c r="E29" s="58">
        <v>1</v>
      </c>
      <c r="F29" s="57" t="s">
        <v>21</v>
      </c>
      <c r="G29" s="44">
        <v>1</v>
      </c>
      <c r="H29" s="56" t="s">
        <v>21</v>
      </c>
      <c r="I29" s="57">
        <v>2</v>
      </c>
      <c r="J29" s="57" t="s">
        <v>21</v>
      </c>
      <c r="K29" s="58">
        <v>1</v>
      </c>
      <c r="L29" s="58">
        <v>1</v>
      </c>
      <c r="M29" s="58">
        <v>1</v>
      </c>
      <c r="N29" s="58" t="s">
        <v>21</v>
      </c>
      <c r="O29" s="58">
        <v>1</v>
      </c>
      <c r="P29" s="58" t="s">
        <v>21</v>
      </c>
      <c r="Q29" s="58">
        <v>1</v>
      </c>
      <c r="R29" s="58" t="s">
        <v>21</v>
      </c>
      <c r="S29" s="57">
        <v>1</v>
      </c>
      <c r="T29" s="57" t="s">
        <v>21</v>
      </c>
      <c r="U29" s="57" t="s">
        <v>21</v>
      </c>
      <c r="V29" s="57" t="s">
        <v>21</v>
      </c>
      <c r="W29" s="57"/>
      <c r="X29" s="56">
        <f t="shared" si="0"/>
        <v>10</v>
      </c>
    </row>
    <row r="30" spans="2:24" ht="41.25" customHeight="1">
      <c r="B30" s="290" t="s">
        <v>36</v>
      </c>
      <c r="C30" s="55" t="s">
        <v>80</v>
      </c>
      <c r="D30" s="57" t="s">
        <v>21</v>
      </c>
      <c r="E30" s="58">
        <v>3</v>
      </c>
      <c r="F30" s="57">
        <v>6</v>
      </c>
      <c r="G30" s="44">
        <v>1</v>
      </c>
      <c r="H30" s="56" t="s">
        <v>21</v>
      </c>
      <c r="I30" s="57" t="s">
        <v>21</v>
      </c>
      <c r="J30" s="57" t="s">
        <v>21</v>
      </c>
      <c r="K30" s="57" t="s">
        <v>21</v>
      </c>
      <c r="L30" s="57" t="s">
        <v>21</v>
      </c>
      <c r="M30" s="57" t="s">
        <v>21</v>
      </c>
      <c r="N30" s="57" t="s">
        <v>21</v>
      </c>
      <c r="O30" s="57" t="s">
        <v>21</v>
      </c>
      <c r="P30" s="57" t="s">
        <v>21</v>
      </c>
      <c r="Q30" s="57">
        <v>1</v>
      </c>
      <c r="R30" s="58">
        <v>2</v>
      </c>
      <c r="S30" s="57">
        <v>1</v>
      </c>
      <c r="T30" s="57">
        <v>1</v>
      </c>
      <c r="U30" s="57">
        <v>1</v>
      </c>
      <c r="V30" s="57">
        <v>1</v>
      </c>
      <c r="W30" s="57"/>
      <c r="X30" s="56">
        <f t="shared" si="0"/>
        <v>17</v>
      </c>
    </row>
    <row r="31" spans="2:24" ht="41.25" customHeight="1">
      <c r="B31" s="290"/>
      <c r="C31" s="55" t="s">
        <v>81</v>
      </c>
      <c r="D31" s="57" t="s">
        <v>21</v>
      </c>
      <c r="E31" s="58" t="s">
        <v>21</v>
      </c>
      <c r="F31" s="57" t="s">
        <v>21</v>
      </c>
      <c r="G31" s="44">
        <v>1</v>
      </c>
      <c r="H31" s="58">
        <v>2</v>
      </c>
      <c r="I31" s="57">
        <v>1</v>
      </c>
      <c r="J31" s="57">
        <v>1</v>
      </c>
      <c r="K31" s="58">
        <v>1</v>
      </c>
      <c r="L31" s="58">
        <v>2</v>
      </c>
      <c r="M31" s="58">
        <v>1</v>
      </c>
      <c r="N31" s="58">
        <v>1</v>
      </c>
      <c r="O31" s="58">
        <v>1</v>
      </c>
      <c r="P31" s="58">
        <v>1</v>
      </c>
      <c r="Q31" s="58"/>
      <c r="R31" s="57" t="s">
        <v>21</v>
      </c>
      <c r="S31" s="57" t="s">
        <v>21</v>
      </c>
      <c r="T31" s="57" t="s">
        <v>21</v>
      </c>
      <c r="U31" s="57" t="s">
        <v>21</v>
      </c>
      <c r="V31" s="57" t="s">
        <v>21</v>
      </c>
      <c r="W31" s="57"/>
      <c r="X31" s="56">
        <f t="shared" si="0"/>
        <v>12</v>
      </c>
    </row>
    <row r="32" spans="3:24" ht="41.25" customHeight="1">
      <c r="C32" s="55" t="s">
        <v>82</v>
      </c>
      <c r="D32" s="57" t="s">
        <v>21</v>
      </c>
      <c r="E32" s="57" t="s">
        <v>21</v>
      </c>
      <c r="F32" s="57" t="s">
        <v>21</v>
      </c>
      <c r="G32" s="44">
        <v>4</v>
      </c>
      <c r="H32" s="58">
        <v>2</v>
      </c>
      <c r="I32" s="57" t="s">
        <v>21</v>
      </c>
      <c r="J32" s="57" t="s">
        <v>21</v>
      </c>
      <c r="K32" s="58">
        <v>2</v>
      </c>
      <c r="L32" s="57" t="s">
        <v>21</v>
      </c>
      <c r="M32" s="57" t="s">
        <v>21</v>
      </c>
      <c r="N32" s="57" t="s">
        <v>21</v>
      </c>
      <c r="O32" s="57" t="s">
        <v>21</v>
      </c>
      <c r="P32" s="57" t="s">
        <v>21</v>
      </c>
      <c r="Q32" s="57"/>
      <c r="R32" s="57" t="s">
        <v>21</v>
      </c>
      <c r="S32" s="57" t="s">
        <v>21</v>
      </c>
      <c r="T32" s="57" t="s">
        <v>21</v>
      </c>
      <c r="U32" s="57" t="s">
        <v>21</v>
      </c>
      <c r="V32" s="57" t="s">
        <v>21</v>
      </c>
      <c r="W32" s="57"/>
      <c r="X32" s="56">
        <f t="shared" si="0"/>
        <v>8</v>
      </c>
    </row>
    <row r="33" spans="3:24" ht="41.25" customHeight="1">
      <c r="C33" s="55" t="s">
        <v>46</v>
      </c>
      <c r="D33" s="57" t="s">
        <v>21</v>
      </c>
      <c r="E33" s="57" t="s">
        <v>21</v>
      </c>
      <c r="F33" s="57" t="s">
        <v>21</v>
      </c>
      <c r="G33" s="44" t="s">
        <v>21</v>
      </c>
      <c r="H33" s="58" t="s">
        <v>21</v>
      </c>
      <c r="I33" s="57">
        <v>2</v>
      </c>
      <c r="J33" s="57" t="s">
        <v>21</v>
      </c>
      <c r="K33" s="58" t="s">
        <v>21</v>
      </c>
      <c r="L33" s="58">
        <v>2</v>
      </c>
      <c r="M33" s="57" t="s">
        <v>21</v>
      </c>
      <c r="N33" s="57" t="s">
        <v>21</v>
      </c>
      <c r="O33" s="57" t="s">
        <v>21</v>
      </c>
      <c r="P33" s="57" t="s">
        <v>21</v>
      </c>
      <c r="Q33" s="57">
        <v>1</v>
      </c>
      <c r="R33" s="57" t="s">
        <v>21</v>
      </c>
      <c r="S33" s="57">
        <v>2</v>
      </c>
      <c r="T33" s="57" t="s">
        <v>21</v>
      </c>
      <c r="U33" s="57" t="s">
        <v>21</v>
      </c>
      <c r="V33" s="57" t="s">
        <v>21</v>
      </c>
      <c r="W33" s="57"/>
      <c r="X33" s="56">
        <f t="shared" si="0"/>
        <v>7</v>
      </c>
    </row>
    <row r="34" spans="3:24" ht="41.25" customHeight="1">
      <c r="C34" s="55" t="s">
        <v>47</v>
      </c>
      <c r="D34" s="57" t="s">
        <v>21</v>
      </c>
      <c r="E34" s="57" t="s">
        <v>21</v>
      </c>
      <c r="F34" s="57">
        <v>7</v>
      </c>
      <c r="G34" s="44" t="s">
        <v>21</v>
      </c>
      <c r="H34" s="58" t="s">
        <v>21</v>
      </c>
      <c r="I34" s="57">
        <v>1</v>
      </c>
      <c r="J34" s="57" t="s">
        <v>21</v>
      </c>
      <c r="K34" s="58">
        <v>1</v>
      </c>
      <c r="L34" s="58">
        <v>1</v>
      </c>
      <c r="M34" s="57" t="s">
        <v>21</v>
      </c>
      <c r="N34" s="57" t="s">
        <v>21</v>
      </c>
      <c r="O34" s="57" t="s">
        <v>21</v>
      </c>
      <c r="P34" s="58">
        <v>2</v>
      </c>
      <c r="Q34" s="58">
        <v>1</v>
      </c>
      <c r="R34" s="57" t="s">
        <v>21</v>
      </c>
      <c r="S34" s="57">
        <v>2</v>
      </c>
      <c r="T34" s="57" t="s">
        <v>21</v>
      </c>
      <c r="U34" s="57" t="s">
        <v>21</v>
      </c>
      <c r="V34" s="57">
        <v>1</v>
      </c>
      <c r="W34" s="57"/>
      <c r="X34" s="56">
        <f t="shared" si="0"/>
        <v>16</v>
      </c>
    </row>
    <row r="35" spans="3:24" ht="41.25" customHeight="1">
      <c r="C35" s="55" t="s">
        <v>86</v>
      </c>
      <c r="D35" s="57" t="s">
        <v>21</v>
      </c>
      <c r="E35" s="57" t="s">
        <v>21</v>
      </c>
      <c r="F35" s="57">
        <v>12</v>
      </c>
      <c r="G35" s="44" t="s">
        <v>21</v>
      </c>
      <c r="H35" s="58" t="s">
        <v>21</v>
      </c>
      <c r="I35" s="57">
        <v>1</v>
      </c>
      <c r="J35" s="57" t="s">
        <v>21</v>
      </c>
      <c r="K35" s="57" t="s">
        <v>21</v>
      </c>
      <c r="L35" s="57" t="s">
        <v>21</v>
      </c>
      <c r="M35" s="57" t="s">
        <v>21</v>
      </c>
      <c r="N35" s="57" t="s">
        <v>21</v>
      </c>
      <c r="O35" s="57" t="s">
        <v>21</v>
      </c>
      <c r="P35" s="57" t="s">
        <v>21</v>
      </c>
      <c r="Q35" s="57">
        <v>1</v>
      </c>
      <c r="R35" s="57" t="s">
        <v>21</v>
      </c>
      <c r="S35" s="57">
        <v>3</v>
      </c>
      <c r="T35" s="57" t="s">
        <v>21</v>
      </c>
      <c r="U35" s="57" t="s">
        <v>21</v>
      </c>
      <c r="V35" s="57">
        <v>2</v>
      </c>
      <c r="W35" s="57"/>
      <c r="X35" s="56">
        <f t="shared" si="0"/>
        <v>19</v>
      </c>
    </row>
    <row r="36" spans="3:24" ht="41.25" customHeight="1">
      <c r="C36" s="55" t="s">
        <v>87</v>
      </c>
      <c r="D36" s="56" t="s">
        <v>21</v>
      </c>
      <c r="E36" s="57" t="s">
        <v>21</v>
      </c>
      <c r="F36" s="56" t="s">
        <v>21</v>
      </c>
      <c r="G36" s="44">
        <v>3</v>
      </c>
      <c r="H36" s="58">
        <v>2</v>
      </c>
      <c r="I36" s="58">
        <v>10</v>
      </c>
      <c r="J36" s="57" t="s">
        <v>21</v>
      </c>
      <c r="K36" s="57">
        <v>15</v>
      </c>
      <c r="L36" s="57">
        <v>52</v>
      </c>
      <c r="M36" s="57">
        <v>9</v>
      </c>
      <c r="N36" s="57" t="s">
        <v>21</v>
      </c>
      <c r="O36" s="57">
        <v>5</v>
      </c>
      <c r="P36" s="57">
        <v>5</v>
      </c>
      <c r="Q36" s="57">
        <v>5</v>
      </c>
      <c r="R36" s="57" t="s">
        <v>21</v>
      </c>
      <c r="S36" s="57" t="s">
        <v>21</v>
      </c>
      <c r="T36" s="57" t="s">
        <v>21</v>
      </c>
      <c r="U36" s="57" t="s">
        <v>21</v>
      </c>
      <c r="V36" s="57" t="s">
        <v>21</v>
      </c>
      <c r="W36" s="57"/>
      <c r="X36" s="56">
        <f t="shared" si="0"/>
        <v>106</v>
      </c>
    </row>
    <row r="37" spans="3:24" ht="41.25" customHeight="1">
      <c r="C37" s="55" t="s">
        <v>509</v>
      </c>
      <c r="D37" s="56" t="s">
        <v>21</v>
      </c>
      <c r="E37" s="57" t="s">
        <v>21</v>
      </c>
      <c r="F37" s="56" t="s">
        <v>21</v>
      </c>
      <c r="G37" s="44" t="s">
        <v>21</v>
      </c>
      <c r="H37" s="58" t="s">
        <v>21</v>
      </c>
      <c r="I37" s="56" t="s">
        <v>21</v>
      </c>
      <c r="J37" s="57" t="s">
        <v>21</v>
      </c>
      <c r="K37" s="57" t="s">
        <v>21</v>
      </c>
      <c r="L37" s="57" t="s">
        <v>21</v>
      </c>
      <c r="M37" s="57" t="s">
        <v>21</v>
      </c>
      <c r="N37" s="57" t="s">
        <v>21</v>
      </c>
      <c r="O37" s="57" t="s">
        <v>21</v>
      </c>
      <c r="P37" s="57" t="s">
        <v>21</v>
      </c>
      <c r="Q37" s="57"/>
      <c r="R37" s="57" t="s">
        <v>21</v>
      </c>
      <c r="S37" s="56" t="s">
        <v>21</v>
      </c>
      <c r="T37" s="57">
        <v>8</v>
      </c>
      <c r="U37" s="57">
        <v>5</v>
      </c>
      <c r="V37" s="57">
        <v>10</v>
      </c>
      <c r="W37" s="57"/>
      <c r="X37" s="56">
        <f t="shared" si="0"/>
        <v>23</v>
      </c>
    </row>
  </sheetData>
  <sheetProtection selectLockedCells="1" selectUnlockedCells="1"/>
  <mergeCells count="13">
    <mergeCell ref="D2:N2"/>
    <mergeCell ref="T2:V2"/>
    <mergeCell ref="D3:H3"/>
    <mergeCell ref="I3:S3"/>
    <mergeCell ref="T3:V3"/>
    <mergeCell ref="J4:M4"/>
    <mergeCell ref="S4:U4"/>
    <mergeCell ref="AA5:AD5"/>
    <mergeCell ref="B8:B10"/>
    <mergeCell ref="B14:B15"/>
    <mergeCell ref="B22:B24"/>
    <mergeCell ref="B27:B29"/>
    <mergeCell ref="B30:B31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zoomScale="50" zoomScaleNormal="50" zoomScaleSheetLayoutView="50" zoomScalePageLayoutView="0" workbookViewId="0" topLeftCell="A1">
      <selection activeCell="AK8" sqref="AK8"/>
    </sheetView>
  </sheetViews>
  <sheetFormatPr defaultColWidth="9.00390625" defaultRowHeight="12.75"/>
  <cols>
    <col min="1" max="1" width="9.125" style="5" customWidth="1"/>
    <col min="2" max="2" width="10.125" style="5" customWidth="1"/>
    <col min="3" max="3" width="47.00390625" style="4" customWidth="1"/>
    <col min="4" max="18" width="13.00390625" style="5" customWidth="1"/>
    <col min="19" max="19" width="12.375" style="5" customWidth="1"/>
    <col min="20" max="20" width="11.00390625" style="5" customWidth="1"/>
    <col min="21" max="21" width="11.75390625" style="5" customWidth="1"/>
    <col min="22" max="22" width="13.125" style="5" customWidth="1"/>
    <col min="23" max="23" width="11.00390625" style="5" customWidth="1"/>
    <col min="24" max="24" width="10.25390625" style="5" customWidth="1"/>
    <col min="25" max="27" width="11.00390625" style="5" customWidth="1"/>
    <col min="28" max="28" width="12.125" style="5" customWidth="1"/>
    <col min="29" max="29" width="13.00390625" style="5" customWidth="1"/>
    <col min="30" max="30" width="9.125" style="5" customWidth="1"/>
    <col min="31" max="32" width="13.125" style="5" customWidth="1"/>
    <col min="33" max="33" width="15.125" style="5" customWidth="1"/>
    <col min="34" max="34" width="11.625" style="5" customWidth="1"/>
    <col min="35" max="35" width="18.375" style="5" customWidth="1"/>
    <col min="36" max="36" width="15.25390625" style="5" customWidth="1"/>
    <col min="37" max="37" width="11.25390625" style="5" customWidth="1"/>
    <col min="38" max="38" width="20.25390625" style="5" customWidth="1"/>
    <col min="39" max="39" width="12.75390625" style="5" customWidth="1"/>
    <col min="40" max="16384" width="9.125" style="5" customWidth="1"/>
  </cols>
  <sheetData>
    <row r="1" spans="19:28" ht="23.25"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4:6" ht="44.25" customHeight="1">
      <c r="D2" s="314"/>
      <c r="E2" s="314"/>
      <c r="F2" s="314"/>
    </row>
    <row r="3" spans="6:18" ht="39.75" customHeight="1"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</row>
    <row r="4" spans="3:28" ht="44.25" customHeight="1">
      <c r="C4" s="212" t="s">
        <v>510</v>
      </c>
      <c r="D4" s="315" t="s">
        <v>511</v>
      </c>
      <c r="E4" s="315"/>
      <c r="F4" s="301" t="s">
        <v>51</v>
      </c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16" t="s">
        <v>52</v>
      </c>
      <c r="T4" s="316"/>
      <c r="U4" s="316"/>
      <c r="V4" s="316"/>
      <c r="W4" s="316"/>
      <c r="X4" s="316"/>
      <c r="Y4" s="316"/>
      <c r="Z4" s="316"/>
      <c r="AA4" s="316"/>
      <c r="AB4" s="316"/>
    </row>
    <row r="5" spans="3:38" s="8" customFormat="1" ht="137.25" customHeight="1">
      <c r="C5" s="213" t="s">
        <v>512</v>
      </c>
      <c r="D5" s="214" t="s">
        <v>513</v>
      </c>
      <c r="E5" s="215" t="s">
        <v>148</v>
      </c>
      <c r="F5" s="214" t="s">
        <v>514</v>
      </c>
      <c r="G5" s="214" t="s">
        <v>515</v>
      </c>
      <c r="H5" s="214" t="s">
        <v>513</v>
      </c>
      <c r="I5" s="215" t="s">
        <v>516</v>
      </c>
      <c r="J5" s="215" t="s">
        <v>516</v>
      </c>
      <c r="K5" s="215" t="s">
        <v>517</v>
      </c>
      <c r="L5" s="215" t="s">
        <v>517</v>
      </c>
      <c r="M5" s="215" t="s">
        <v>518</v>
      </c>
      <c r="N5" s="215" t="s">
        <v>519</v>
      </c>
      <c r="O5" s="214" t="s">
        <v>520</v>
      </c>
      <c r="P5" s="214" t="s">
        <v>161</v>
      </c>
      <c r="Q5" s="215" t="s">
        <v>521</v>
      </c>
      <c r="R5" s="214" t="s">
        <v>522</v>
      </c>
      <c r="S5" s="214" t="s">
        <v>523</v>
      </c>
      <c r="T5" s="214" t="s">
        <v>524</v>
      </c>
      <c r="U5" s="214" t="s">
        <v>525</v>
      </c>
      <c r="V5" s="214" t="s">
        <v>523</v>
      </c>
      <c r="W5" s="214" t="s">
        <v>6</v>
      </c>
      <c r="X5" s="215" t="s">
        <v>523</v>
      </c>
      <c r="Y5" s="215" t="s">
        <v>525</v>
      </c>
      <c r="Z5" s="214" t="s">
        <v>526</v>
      </c>
      <c r="AA5" s="215" t="s">
        <v>523</v>
      </c>
      <c r="AB5" s="216" t="s">
        <v>148</v>
      </c>
      <c r="AC5" s="10" t="s">
        <v>183</v>
      </c>
      <c r="AH5" s="317" t="s">
        <v>65</v>
      </c>
      <c r="AI5" s="317"/>
      <c r="AJ5" s="317"/>
      <c r="AK5" s="317"/>
      <c r="AL5" s="9" t="s">
        <v>14</v>
      </c>
    </row>
    <row r="6" spans="3:38" s="7" customFormat="1" ht="41.25" customHeight="1">
      <c r="C6" s="26" t="s">
        <v>15</v>
      </c>
      <c r="D6" s="26" t="s">
        <v>66</v>
      </c>
      <c r="E6" s="26" t="s">
        <v>16</v>
      </c>
      <c r="F6" s="26" t="s">
        <v>16</v>
      </c>
      <c r="G6" s="26" t="s">
        <v>16</v>
      </c>
      <c r="H6" s="26" t="s">
        <v>16</v>
      </c>
      <c r="I6" s="26" t="s">
        <v>16</v>
      </c>
      <c r="J6" s="26" t="s">
        <v>16</v>
      </c>
      <c r="K6" s="26" t="s">
        <v>16</v>
      </c>
      <c r="L6" s="26" t="s">
        <v>16</v>
      </c>
      <c r="M6" s="26" t="s">
        <v>17</v>
      </c>
      <c r="N6" s="26" t="s">
        <v>16</v>
      </c>
      <c r="O6" s="26" t="s">
        <v>17</v>
      </c>
      <c r="P6" s="26" t="s">
        <v>17</v>
      </c>
      <c r="Q6" s="217" t="s">
        <v>16</v>
      </c>
      <c r="R6" s="26" t="s">
        <v>16</v>
      </c>
      <c r="S6" s="26" t="s">
        <v>16</v>
      </c>
      <c r="T6" s="26" t="s">
        <v>17</v>
      </c>
      <c r="U6" s="26" t="s">
        <v>17</v>
      </c>
      <c r="V6" s="26" t="s">
        <v>16</v>
      </c>
      <c r="W6" s="26" t="s">
        <v>16</v>
      </c>
      <c r="X6" s="26" t="s">
        <v>16</v>
      </c>
      <c r="Y6" s="26" t="s">
        <v>17</v>
      </c>
      <c r="Z6" s="26" t="s">
        <v>17</v>
      </c>
      <c r="AA6" s="26" t="s">
        <v>16</v>
      </c>
      <c r="AB6" s="26" t="s">
        <v>16</v>
      </c>
      <c r="AC6" s="83"/>
      <c r="AH6" s="11" t="s">
        <v>18</v>
      </c>
      <c r="AI6" s="11" t="s">
        <v>16</v>
      </c>
      <c r="AJ6" s="11" t="s">
        <v>19</v>
      </c>
      <c r="AK6" s="11" t="s">
        <v>17</v>
      </c>
      <c r="AL6" s="11"/>
    </row>
    <row r="7" spans="3:39" ht="46.5">
      <c r="C7" s="12" t="s">
        <v>20</v>
      </c>
      <c r="D7" s="15" t="s">
        <v>21</v>
      </c>
      <c r="E7" s="15" t="s">
        <v>21</v>
      </c>
      <c r="F7" s="15" t="s">
        <v>21</v>
      </c>
      <c r="G7" s="15" t="s">
        <v>21</v>
      </c>
      <c r="H7" s="15" t="s">
        <v>21</v>
      </c>
      <c r="I7" s="15" t="s">
        <v>21</v>
      </c>
      <c r="J7" s="15" t="s">
        <v>21</v>
      </c>
      <c r="K7" s="15" t="s">
        <v>21</v>
      </c>
      <c r="L7" s="15" t="s">
        <v>21</v>
      </c>
      <c r="M7" s="16" t="s">
        <v>21</v>
      </c>
      <c r="N7" s="15" t="s">
        <v>21</v>
      </c>
      <c r="O7" s="15" t="s">
        <v>21</v>
      </c>
      <c r="P7" s="15" t="s">
        <v>21</v>
      </c>
      <c r="Q7" s="15" t="s">
        <v>21</v>
      </c>
      <c r="R7" s="15" t="s">
        <v>21</v>
      </c>
      <c r="S7" s="15" t="s">
        <v>21</v>
      </c>
      <c r="T7" s="15" t="s">
        <v>21</v>
      </c>
      <c r="U7" s="15" t="s">
        <v>21</v>
      </c>
      <c r="V7" s="15" t="s">
        <v>21</v>
      </c>
      <c r="W7" s="15" t="s">
        <v>21</v>
      </c>
      <c r="X7" s="15" t="s">
        <v>225</v>
      </c>
      <c r="Y7" s="15" t="s">
        <v>225</v>
      </c>
      <c r="Z7" s="15" t="s">
        <v>225</v>
      </c>
      <c r="AA7" s="15" t="s">
        <v>225</v>
      </c>
      <c r="AB7" s="15" t="s">
        <v>21</v>
      </c>
      <c r="AH7" s="19">
        <v>0</v>
      </c>
      <c r="AI7" s="19">
        <f>SUM(D10+E8+F8+G8+H10+I8+J8+K8+L8+Q8+N8+R8+S8+V9+W10+AB8)</f>
        <v>635.26</v>
      </c>
      <c r="AJ7" s="19">
        <v>0</v>
      </c>
      <c r="AK7" s="19">
        <f>SUM(O10+P10+M10+T10+U10)</f>
        <v>49.68</v>
      </c>
      <c r="AL7" s="19">
        <f>SUM(AH7:AK7)</f>
        <v>684.9399999999999</v>
      </c>
      <c r="AM7" s="17"/>
    </row>
    <row r="8" spans="2:38" s="7" customFormat="1" ht="41.25" customHeight="1">
      <c r="B8" s="318" t="s">
        <v>22</v>
      </c>
      <c r="C8" s="26" t="s">
        <v>68</v>
      </c>
      <c r="D8" s="11"/>
      <c r="E8" s="218">
        <v>30.68</v>
      </c>
      <c r="F8" s="218">
        <v>5.26</v>
      </c>
      <c r="G8" s="218">
        <v>63.02</v>
      </c>
      <c r="H8" s="11"/>
      <c r="I8" s="20">
        <v>16.57</v>
      </c>
      <c r="J8" s="20">
        <v>17</v>
      </c>
      <c r="K8" s="20">
        <v>17</v>
      </c>
      <c r="L8" s="20">
        <v>21</v>
      </c>
      <c r="N8" s="20">
        <v>18.81</v>
      </c>
      <c r="O8" s="11"/>
      <c r="Q8" s="20">
        <v>14.92</v>
      </c>
      <c r="R8" s="11">
        <v>37.05</v>
      </c>
      <c r="S8" s="218">
        <v>71.43</v>
      </c>
      <c r="T8" s="219"/>
      <c r="U8" s="219"/>
      <c r="V8" s="218"/>
      <c r="W8" s="218"/>
      <c r="X8" s="218">
        <v>27.5</v>
      </c>
      <c r="Y8" s="19"/>
      <c r="Z8" s="19"/>
      <c r="AA8" s="218">
        <v>27.5</v>
      </c>
      <c r="AB8" s="218">
        <v>189.52</v>
      </c>
      <c r="AC8" s="19">
        <f aca="true" t="shared" si="0" ref="AC8:AC43">SUM(D8:AB8)</f>
        <v>557.26</v>
      </c>
      <c r="AE8" s="306" t="s">
        <v>380</v>
      </c>
      <c r="AF8" s="306"/>
      <c r="AG8" s="306"/>
      <c r="AH8" s="19">
        <v>0</v>
      </c>
      <c r="AI8" s="19">
        <f>SUM(X8+AA8)</f>
        <v>55</v>
      </c>
      <c r="AJ8" s="19">
        <v>0</v>
      </c>
      <c r="AK8" s="19">
        <f>SUM(Y10+Z10)</f>
        <v>19.2</v>
      </c>
      <c r="AL8" s="19">
        <f>SUM(AH8:AK8)</f>
        <v>74.2</v>
      </c>
    </row>
    <row r="9" spans="2:38" s="7" customFormat="1" ht="41.25" customHeight="1">
      <c r="B9" s="318"/>
      <c r="C9" s="26" t="s">
        <v>527</v>
      </c>
      <c r="D9" s="218"/>
      <c r="E9" s="22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19"/>
      <c r="T9" s="219"/>
      <c r="U9" s="219"/>
      <c r="V9" s="218">
        <v>72.4</v>
      </c>
      <c r="X9" s="19"/>
      <c r="Y9" s="19"/>
      <c r="Z9" s="19"/>
      <c r="AA9" s="19"/>
      <c r="AB9" s="219"/>
      <c r="AC9" s="19">
        <f t="shared" si="0"/>
        <v>72.4</v>
      </c>
      <c r="AK9" s="92"/>
      <c r="AL9" s="92"/>
    </row>
    <row r="10" spans="2:37" s="7" customFormat="1" ht="41.25" customHeight="1">
      <c r="B10" s="318"/>
      <c r="C10" s="11" t="s">
        <v>29</v>
      </c>
      <c r="D10" s="218">
        <v>20.2</v>
      </c>
      <c r="E10" s="19"/>
      <c r="F10" s="19"/>
      <c r="G10" s="19"/>
      <c r="H10" s="19">
        <v>20.2</v>
      </c>
      <c r="I10" s="19"/>
      <c r="J10" s="19"/>
      <c r="K10" s="19"/>
      <c r="L10" s="19"/>
      <c r="M10" s="20">
        <v>7.1</v>
      </c>
      <c r="N10" s="19"/>
      <c r="O10" s="20">
        <v>7.06</v>
      </c>
      <c r="P10" s="20">
        <v>7.15</v>
      </c>
      <c r="Q10" s="19"/>
      <c r="R10" s="19"/>
      <c r="S10" s="219"/>
      <c r="T10" s="218">
        <v>13.8</v>
      </c>
      <c r="U10" s="218">
        <v>14.57</v>
      </c>
      <c r="V10" s="219"/>
      <c r="W10" s="19">
        <v>20.2</v>
      </c>
      <c r="X10" s="19"/>
      <c r="Y10" s="218">
        <v>12.4</v>
      </c>
      <c r="Z10" s="218">
        <v>6.8</v>
      </c>
      <c r="AA10" s="19"/>
      <c r="AB10" s="219"/>
      <c r="AC10" s="19">
        <f t="shared" si="0"/>
        <v>129.48000000000002</v>
      </c>
      <c r="AH10" s="90"/>
      <c r="AI10" s="72"/>
      <c r="AJ10" s="72"/>
      <c r="AK10" s="72"/>
    </row>
    <row r="11" spans="2:37" s="7" customFormat="1" ht="41.25" customHeight="1">
      <c r="B11" s="221"/>
      <c r="C11" s="11" t="s">
        <v>528</v>
      </c>
      <c r="D11" s="218">
        <v>93.96</v>
      </c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20"/>
      <c r="P11" s="20"/>
      <c r="Q11" s="19"/>
      <c r="R11" s="19"/>
      <c r="S11" s="219"/>
      <c r="T11" s="218"/>
      <c r="U11" s="218"/>
      <c r="V11" s="219"/>
      <c r="W11" s="219"/>
      <c r="X11" s="19"/>
      <c r="Y11" s="218"/>
      <c r="Z11" s="218"/>
      <c r="AA11" s="19"/>
      <c r="AB11" s="219"/>
      <c r="AC11" s="19">
        <f t="shared" si="0"/>
        <v>93.96</v>
      </c>
      <c r="AE11" s="92"/>
      <c r="AH11" s="90"/>
      <c r="AI11" s="72"/>
      <c r="AJ11" s="72"/>
      <c r="AK11" s="72"/>
    </row>
    <row r="12" spans="3:37" ht="41.25" customHeight="1">
      <c r="C12" s="12" t="s">
        <v>25</v>
      </c>
      <c r="D12" s="29"/>
      <c r="E12" s="15"/>
      <c r="F12" s="15"/>
      <c r="G12" s="15"/>
      <c r="H12" s="15"/>
      <c r="I12" s="15"/>
      <c r="J12" s="15"/>
      <c r="K12" s="15"/>
      <c r="L12" s="1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/>
      <c r="S12" s="95"/>
      <c r="T12" s="95"/>
      <c r="U12" s="95">
        <v>9</v>
      </c>
      <c r="V12" s="95"/>
      <c r="W12" s="95"/>
      <c r="X12" s="95"/>
      <c r="Y12" s="95">
        <v>3</v>
      </c>
      <c r="Z12" s="95">
        <v>3</v>
      </c>
      <c r="AA12" s="95"/>
      <c r="AB12" s="95"/>
      <c r="AC12" s="19">
        <f t="shared" si="0"/>
        <v>20</v>
      </c>
      <c r="AE12" s="17"/>
      <c r="AF12" s="17"/>
      <c r="AH12" s="222"/>
      <c r="AI12" s="6"/>
      <c r="AJ12" s="35"/>
      <c r="AK12" s="35"/>
    </row>
    <row r="13" spans="3:37" ht="41.25" customHeight="1">
      <c r="C13" s="12" t="s">
        <v>71</v>
      </c>
      <c r="D13" s="2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95"/>
      <c r="T13" s="95"/>
      <c r="U13" s="95"/>
      <c r="V13" s="95"/>
      <c r="W13" s="95"/>
      <c r="X13" s="95"/>
      <c r="Y13" s="95">
        <v>1</v>
      </c>
      <c r="Z13" s="95">
        <v>1</v>
      </c>
      <c r="AA13" s="95"/>
      <c r="AB13" s="95"/>
      <c r="AC13" s="19">
        <f t="shared" si="0"/>
        <v>2</v>
      </c>
      <c r="AE13" s="17"/>
      <c r="AF13" s="17"/>
      <c r="AH13" s="90"/>
      <c r="AI13" s="6"/>
      <c r="AJ13" s="35"/>
      <c r="AK13" s="35"/>
    </row>
    <row r="14" spans="3:37" ht="41.25" customHeight="1">
      <c r="C14" s="12" t="s">
        <v>27</v>
      </c>
      <c r="D14" s="29"/>
      <c r="E14" s="15"/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>
        <v>2</v>
      </c>
      <c r="P14" s="15">
        <v>2</v>
      </c>
      <c r="Q14" s="15"/>
      <c r="R14" s="15"/>
      <c r="S14" s="223"/>
      <c r="T14" s="15"/>
      <c r="U14" s="13">
        <v>1</v>
      </c>
      <c r="V14" s="223"/>
      <c r="W14" s="224"/>
      <c r="X14" s="225"/>
      <c r="Y14" s="26">
        <v>2</v>
      </c>
      <c r="Z14" s="26">
        <v>2</v>
      </c>
      <c r="AA14" s="225"/>
      <c r="AB14" s="26"/>
      <c r="AC14" s="19">
        <f t="shared" si="0"/>
        <v>10</v>
      </c>
      <c r="AH14" s="90"/>
      <c r="AI14" s="6"/>
      <c r="AJ14" s="35"/>
      <c r="AK14" s="35"/>
    </row>
    <row r="15" spans="3:37" ht="41.25" customHeight="1">
      <c r="C15" s="12" t="s">
        <v>28</v>
      </c>
      <c r="D15" s="29"/>
      <c r="E15" s="15"/>
      <c r="F15" s="15"/>
      <c r="G15" s="11"/>
      <c r="H15" s="13"/>
      <c r="I15" s="11"/>
      <c r="J15" s="11"/>
      <c r="K15" s="11"/>
      <c r="L15" s="15"/>
      <c r="M15" s="15"/>
      <c r="N15" s="15"/>
      <c r="O15" s="15"/>
      <c r="P15" s="15"/>
      <c r="Q15" s="15"/>
      <c r="S15" s="223"/>
      <c r="T15" s="15"/>
      <c r="U15" s="13"/>
      <c r="V15" s="223"/>
      <c r="W15" s="226"/>
      <c r="X15" s="223"/>
      <c r="Y15" s="26"/>
      <c r="Z15" s="20"/>
      <c r="AA15" s="223"/>
      <c r="AB15" s="26"/>
      <c r="AC15" s="19">
        <f t="shared" si="0"/>
        <v>0</v>
      </c>
      <c r="AE15" s="227"/>
      <c r="AF15" s="227"/>
      <c r="AG15" s="227"/>
      <c r="AH15" s="228"/>
      <c r="AI15" s="227"/>
      <c r="AJ15" s="227"/>
      <c r="AK15" s="227"/>
    </row>
    <row r="16" spans="2:37" ht="41.25" customHeight="1">
      <c r="B16" s="298" t="s">
        <v>74</v>
      </c>
      <c r="C16" s="12" t="s">
        <v>359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1.86</v>
      </c>
      <c r="O16" s="16"/>
      <c r="P16" s="16"/>
      <c r="Q16" s="16">
        <v>1.86</v>
      </c>
      <c r="R16" s="16"/>
      <c r="S16" s="223"/>
      <c r="T16" s="15"/>
      <c r="U16" s="13"/>
      <c r="V16" s="223"/>
      <c r="W16" s="226"/>
      <c r="X16" s="223"/>
      <c r="Y16" s="26"/>
      <c r="Z16" s="20"/>
      <c r="AA16" s="223"/>
      <c r="AB16" s="26"/>
      <c r="AC16" s="19">
        <f t="shared" si="0"/>
        <v>3.72</v>
      </c>
      <c r="AE16" s="227"/>
      <c r="AF16" s="227"/>
      <c r="AG16" s="227"/>
      <c r="AH16" s="227"/>
      <c r="AI16" s="227"/>
      <c r="AJ16" s="227"/>
      <c r="AK16" s="227"/>
    </row>
    <row r="17" spans="2:29" ht="41.25" customHeight="1">
      <c r="B17" s="298"/>
      <c r="C17" s="12" t="s">
        <v>529</v>
      </c>
      <c r="D17" s="16"/>
      <c r="E17" s="16"/>
      <c r="F17" s="16"/>
      <c r="G17" s="16"/>
      <c r="H17" s="16"/>
      <c r="I17" s="16"/>
      <c r="J17" s="16"/>
      <c r="K17" s="16"/>
      <c r="L17" s="16"/>
      <c r="M17" s="16">
        <v>38.41</v>
      </c>
      <c r="N17" s="16"/>
      <c r="O17" s="16">
        <v>34.41</v>
      </c>
      <c r="P17" s="16">
        <v>30.68</v>
      </c>
      <c r="Q17" s="16"/>
      <c r="R17" s="16"/>
      <c r="S17" s="223"/>
      <c r="T17" s="15">
        <v>41.4</v>
      </c>
      <c r="U17" s="13">
        <v>33.52</v>
      </c>
      <c r="V17" s="223"/>
      <c r="W17" s="229"/>
      <c r="X17" s="223"/>
      <c r="Y17" s="26">
        <v>28.52</v>
      </c>
      <c r="Z17" s="20"/>
      <c r="AA17" s="223"/>
      <c r="AB17" s="26"/>
      <c r="AC17" s="19">
        <f t="shared" si="0"/>
        <v>206.94000000000003</v>
      </c>
    </row>
    <row r="18" spans="3:29" ht="41.25" customHeight="1">
      <c r="C18" s="12" t="s">
        <v>189</v>
      </c>
      <c r="D18" s="2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1</v>
      </c>
      <c r="P18" s="16"/>
      <c r="Q18" s="16"/>
      <c r="R18" s="16"/>
      <c r="S18" s="223"/>
      <c r="T18" s="15">
        <v>7</v>
      </c>
      <c r="U18" s="13"/>
      <c r="V18" s="223"/>
      <c r="W18" s="223"/>
      <c r="X18" s="223"/>
      <c r="Y18" s="26"/>
      <c r="Z18" s="25">
        <v>3</v>
      </c>
      <c r="AA18" s="223"/>
      <c r="AB18" s="223"/>
      <c r="AC18" s="19">
        <f t="shared" si="0"/>
        <v>11</v>
      </c>
    </row>
    <row r="19" spans="3:29" ht="41.25" customHeight="1">
      <c r="C19" s="12" t="s">
        <v>530</v>
      </c>
      <c r="D19" s="2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v>1</v>
      </c>
      <c r="T19" s="15">
        <v>1</v>
      </c>
      <c r="U19" s="15">
        <v>1</v>
      </c>
      <c r="V19" s="15">
        <v>1</v>
      </c>
      <c r="W19" s="20"/>
      <c r="X19" s="223"/>
      <c r="Y19" s="26"/>
      <c r="Z19" s="25"/>
      <c r="AA19" s="223"/>
      <c r="AB19" s="13"/>
      <c r="AC19" s="19">
        <f t="shared" si="0"/>
        <v>4</v>
      </c>
    </row>
    <row r="20" spans="3:29" ht="41.25" customHeight="1">
      <c r="C20" s="12" t="s">
        <v>33</v>
      </c>
      <c r="D20" s="29">
        <v>4</v>
      </c>
      <c r="E20" s="15"/>
      <c r="F20" s="15"/>
      <c r="G20" s="15">
        <v>2</v>
      </c>
      <c r="H20" s="15"/>
      <c r="I20" s="15">
        <v>1</v>
      </c>
      <c r="J20" s="15"/>
      <c r="K20" s="15"/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26">
        <v>2</v>
      </c>
      <c r="T20" s="15">
        <v>2</v>
      </c>
      <c r="U20" s="15">
        <v>2</v>
      </c>
      <c r="V20" s="15">
        <v>3</v>
      </c>
      <c r="W20" s="20"/>
      <c r="X20" s="223">
        <v>2</v>
      </c>
      <c r="Y20" s="26">
        <v>2</v>
      </c>
      <c r="Z20" s="25">
        <v>3</v>
      </c>
      <c r="AA20" s="223"/>
      <c r="AB20" s="13">
        <v>2</v>
      </c>
      <c r="AC20" s="19">
        <f t="shared" si="0"/>
        <v>32</v>
      </c>
    </row>
    <row r="21" spans="3:29" ht="41.25" customHeight="1">
      <c r="C21" s="12" t="s">
        <v>34</v>
      </c>
      <c r="D21" s="29">
        <v>5</v>
      </c>
      <c r="E21" s="15"/>
      <c r="F21" s="15"/>
      <c r="G21" s="15">
        <v>2</v>
      </c>
      <c r="H21" s="15"/>
      <c r="I21" s="15"/>
      <c r="J21" s="15"/>
      <c r="K21" s="15"/>
      <c r="L21" s="15">
        <v>2</v>
      </c>
      <c r="M21" s="15"/>
      <c r="N21" s="15">
        <v>1</v>
      </c>
      <c r="O21" s="15"/>
      <c r="P21" s="15"/>
      <c r="Q21" s="15">
        <v>1</v>
      </c>
      <c r="R21" s="15"/>
      <c r="S21" s="26">
        <v>2</v>
      </c>
      <c r="T21" s="15"/>
      <c r="U21" s="15"/>
      <c r="V21" s="15">
        <v>3</v>
      </c>
      <c r="W21" s="20"/>
      <c r="X21" s="223">
        <v>1</v>
      </c>
      <c r="Y21" s="26">
        <v>1</v>
      </c>
      <c r="Z21" s="20"/>
      <c r="AA21" s="223"/>
      <c r="AB21" s="13"/>
      <c r="AC21" s="19">
        <f t="shared" si="0"/>
        <v>18</v>
      </c>
    </row>
    <row r="22" spans="3:29" s="22" customFormat="1" ht="41.25" customHeight="1">
      <c r="C22" s="24" t="s">
        <v>531</v>
      </c>
      <c r="D22" s="16">
        <v>5</v>
      </c>
      <c r="E22" s="16"/>
      <c r="F22" s="16"/>
      <c r="G22" s="16">
        <v>2</v>
      </c>
      <c r="H22" s="16">
        <v>1</v>
      </c>
      <c r="I22" s="16"/>
      <c r="J22" s="16"/>
      <c r="K22" s="16"/>
      <c r="L22" s="16">
        <v>1</v>
      </c>
      <c r="M22" s="16"/>
      <c r="N22" s="16">
        <v>1</v>
      </c>
      <c r="O22" s="16"/>
      <c r="P22" s="16"/>
      <c r="Q22" s="16">
        <v>1</v>
      </c>
      <c r="R22" s="16"/>
      <c r="S22" s="20">
        <v>1.1</v>
      </c>
      <c r="T22" s="16"/>
      <c r="U22" s="16"/>
      <c r="V22" s="16">
        <v>3</v>
      </c>
      <c r="W22" s="20"/>
      <c r="X22" s="226">
        <v>2</v>
      </c>
      <c r="Y22" s="20">
        <v>2</v>
      </c>
      <c r="Z22" s="20"/>
      <c r="AA22" s="226"/>
      <c r="AB22" s="16"/>
      <c r="AC22" s="19">
        <f t="shared" si="0"/>
        <v>19.1</v>
      </c>
    </row>
    <row r="23" spans="2:29" ht="41.25" customHeight="1">
      <c r="B23" s="299" t="s">
        <v>37</v>
      </c>
      <c r="C23" s="12" t="s">
        <v>78</v>
      </c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6">
        <v>24</v>
      </c>
      <c r="T23" s="15"/>
      <c r="U23" s="15"/>
      <c r="V23" s="15">
        <v>26</v>
      </c>
      <c r="W23" s="20"/>
      <c r="X23" s="223"/>
      <c r="Y23" s="223"/>
      <c r="Z23" s="16"/>
      <c r="AA23" s="223"/>
      <c r="AB23" s="13"/>
      <c r="AC23" s="19">
        <f t="shared" si="0"/>
        <v>50</v>
      </c>
    </row>
    <row r="24" spans="2:29" ht="41.25" customHeight="1">
      <c r="B24" s="299"/>
      <c r="C24" s="12" t="s">
        <v>39</v>
      </c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3"/>
      <c r="T24" s="15"/>
      <c r="U24" s="15"/>
      <c r="V24" s="13"/>
      <c r="W24" s="13"/>
      <c r="X24" s="15"/>
      <c r="Y24" s="15"/>
      <c r="Z24" s="15"/>
      <c r="AA24" s="15"/>
      <c r="AB24" s="13"/>
      <c r="AC24" s="19">
        <f t="shared" si="0"/>
        <v>0</v>
      </c>
    </row>
    <row r="25" spans="2:29" ht="41.25" customHeight="1">
      <c r="B25" s="299"/>
      <c r="C25" s="12" t="s">
        <v>532</v>
      </c>
      <c r="D25" s="2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">
        <v>3</v>
      </c>
      <c r="T25" s="15"/>
      <c r="U25" s="15"/>
      <c r="V25" s="13">
        <v>3</v>
      </c>
      <c r="W25" s="13"/>
      <c r="X25" s="15"/>
      <c r="Y25" s="15"/>
      <c r="Z25" s="15"/>
      <c r="AA25" s="15"/>
      <c r="AB25" s="13"/>
      <c r="AC25" s="19">
        <f t="shared" si="0"/>
        <v>6</v>
      </c>
    </row>
    <row r="26" spans="3:29" ht="41.25" customHeight="1">
      <c r="C26" s="12" t="s">
        <v>41</v>
      </c>
      <c r="D26" s="29">
        <v>5</v>
      </c>
      <c r="E26" s="15"/>
      <c r="F26" s="15">
        <v>1</v>
      </c>
      <c r="G26" s="15">
        <v>8</v>
      </c>
      <c r="H26" s="15"/>
      <c r="I26" s="15">
        <v>2</v>
      </c>
      <c r="J26" s="15"/>
      <c r="K26" s="15"/>
      <c r="L26" s="15">
        <v>4</v>
      </c>
      <c r="M26" s="15">
        <v>4</v>
      </c>
      <c r="N26" s="15">
        <v>3</v>
      </c>
      <c r="O26" s="15">
        <v>4</v>
      </c>
      <c r="P26" s="15">
        <v>4</v>
      </c>
      <c r="Q26" s="15">
        <v>3</v>
      </c>
      <c r="R26" s="15">
        <v>7</v>
      </c>
      <c r="S26" s="13">
        <v>6</v>
      </c>
      <c r="T26" s="15">
        <v>2</v>
      </c>
      <c r="U26" s="15">
        <v>2</v>
      </c>
      <c r="V26" s="13">
        <v>7</v>
      </c>
      <c r="W26" s="13"/>
      <c r="X26" s="15">
        <v>3</v>
      </c>
      <c r="Y26" s="15">
        <v>1</v>
      </c>
      <c r="Z26" s="15">
        <v>6</v>
      </c>
      <c r="AA26" s="15"/>
      <c r="AB26" s="13">
        <v>7</v>
      </c>
      <c r="AC26" s="19">
        <f t="shared" si="0"/>
        <v>79</v>
      </c>
    </row>
    <row r="27" spans="3:29" ht="41.25" customHeight="1">
      <c r="C27" s="12" t="s">
        <v>203</v>
      </c>
      <c r="D27" s="29"/>
      <c r="E27" s="15"/>
      <c r="F27" s="15"/>
      <c r="G27" s="15"/>
      <c r="H27" s="15"/>
      <c r="I27" s="15"/>
      <c r="J27" s="15"/>
      <c r="K27" s="15"/>
      <c r="L27" s="15"/>
      <c r="M27" s="15">
        <v>1</v>
      </c>
      <c r="N27" s="15"/>
      <c r="O27" s="15"/>
      <c r="P27" s="15">
        <v>1</v>
      </c>
      <c r="Q27" s="15"/>
      <c r="R27" s="15"/>
      <c r="S27" s="13"/>
      <c r="T27" s="15"/>
      <c r="U27" s="15">
        <v>3</v>
      </c>
      <c r="V27" s="13">
        <v>1</v>
      </c>
      <c r="W27" s="13"/>
      <c r="X27" s="15"/>
      <c r="Y27" s="15"/>
      <c r="Z27" s="15"/>
      <c r="AA27" s="15"/>
      <c r="AB27" s="13"/>
      <c r="AC27" s="19">
        <f t="shared" si="0"/>
        <v>6</v>
      </c>
    </row>
    <row r="28" spans="3:29" ht="41.25" customHeight="1">
      <c r="C28" s="12" t="s">
        <v>533</v>
      </c>
      <c r="D28" s="2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>
        <v>2</v>
      </c>
      <c r="T28" s="15">
        <v>2</v>
      </c>
      <c r="U28" s="15"/>
      <c r="V28" s="13"/>
      <c r="W28" s="13"/>
      <c r="X28" s="15">
        <v>2</v>
      </c>
      <c r="Y28" s="15"/>
      <c r="Z28" s="15"/>
      <c r="AA28" s="15"/>
      <c r="AB28" s="13"/>
      <c r="AC28" s="19">
        <f t="shared" si="0"/>
        <v>6</v>
      </c>
    </row>
    <row r="29" spans="2:29" ht="41.25" customHeight="1">
      <c r="B29" s="313" t="s">
        <v>42</v>
      </c>
      <c r="C29" s="12" t="s">
        <v>43</v>
      </c>
      <c r="D29" s="2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3"/>
      <c r="T29" s="15"/>
      <c r="U29" s="15">
        <v>2</v>
      </c>
      <c r="V29" s="13"/>
      <c r="W29" s="13"/>
      <c r="X29" s="15"/>
      <c r="Y29" s="15">
        <v>2</v>
      </c>
      <c r="Z29" s="15"/>
      <c r="AA29" s="15"/>
      <c r="AB29" s="13"/>
      <c r="AC29" s="19">
        <f t="shared" si="0"/>
        <v>4</v>
      </c>
    </row>
    <row r="30" spans="2:29" ht="41.25" customHeight="1">
      <c r="B30" s="313"/>
      <c r="C30" s="12" t="s">
        <v>79</v>
      </c>
      <c r="D30" s="2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9">
        <f t="shared" si="0"/>
        <v>0</v>
      </c>
    </row>
    <row r="31" spans="2:29" ht="41.25" customHeight="1">
      <c r="B31" s="313"/>
      <c r="C31" s="12" t="s">
        <v>534</v>
      </c>
      <c r="D31" s="2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>
        <v>1</v>
      </c>
      <c r="V31" s="15"/>
      <c r="W31" s="15"/>
      <c r="X31" s="15"/>
      <c r="Y31" s="15">
        <v>1</v>
      </c>
      <c r="Z31" s="15"/>
      <c r="AA31" s="15"/>
      <c r="AB31" s="15"/>
      <c r="AC31" s="19">
        <f t="shared" si="0"/>
        <v>2</v>
      </c>
    </row>
    <row r="32" spans="2:37" ht="41.25" customHeight="1">
      <c r="B32" s="313"/>
      <c r="C32" s="12" t="s">
        <v>45</v>
      </c>
      <c r="D32" s="2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>
        <v>1</v>
      </c>
      <c r="V32" s="15"/>
      <c r="W32" s="15"/>
      <c r="X32" s="15"/>
      <c r="Y32" s="15">
        <v>1</v>
      </c>
      <c r="Z32" s="15"/>
      <c r="AA32" s="15"/>
      <c r="AB32" s="15"/>
      <c r="AC32" s="19">
        <f t="shared" si="0"/>
        <v>2</v>
      </c>
      <c r="AE32" s="227"/>
      <c r="AF32" s="227"/>
      <c r="AG32" s="227"/>
      <c r="AH32" s="227"/>
      <c r="AI32" s="227"/>
      <c r="AJ32" s="227"/>
      <c r="AK32" s="227"/>
    </row>
    <row r="33" spans="2:29" ht="41.25" customHeight="1">
      <c r="B33" s="31"/>
      <c r="C33" s="12" t="s">
        <v>535</v>
      </c>
      <c r="D33" s="29">
        <v>1</v>
      </c>
      <c r="E33" s="15"/>
      <c r="F33" s="15">
        <v>1</v>
      </c>
      <c r="G33" s="15">
        <v>1</v>
      </c>
      <c r="H33" s="15">
        <v>1</v>
      </c>
      <c r="I33" s="15">
        <v>1</v>
      </c>
      <c r="J33" s="15"/>
      <c r="K33" s="15"/>
      <c r="L33" s="15">
        <v>1</v>
      </c>
      <c r="M33" s="15">
        <v>2</v>
      </c>
      <c r="N33" s="15">
        <v>1</v>
      </c>
      <c r="O33" s="15">
        <v>1</v>
      </c>
      <c r="P33" s="15">
        <v>3</v>
      </c>
      <c r="Q33" s="15">
        <v>1</v>
      </c>
      <c r="R33" s="15">
        <v>1</v>
      </c>
      <c r="S33" s="15">
        <v>1</v>
      </c>
      <c r="T33" s="15">
        <v>1</v>
      </c>
      <c r="U33" s="15">
        <v>4</v>
      </c>
      <c r="V33" s="15">
        <v>1</v>
      </c>
      <c r="W33" s="15">
        <v>1</v>
      </c>
      <c r="X33" s="15">
        <v>1</v>
      </c>
      <c r="Y33" s="15">
        <v>2</v>
      </c>
      <c r="Z33" s="15"/>
      <c r="AA33" s="15"/>
      <c r="AB33" s="15">
        <v>2</v>
      </c>
      <c r="AC33" s="19">
        <f t="shared" si="0"/>
        <v>28</v>
      </c>
    </row>
    <row r="34" spans="3:29" ht="41.25" customHeight="1">
      <c r="C34" s="12" t="s">
        <v>82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9">
        <f t="shared" si="0"/>
        <v>0</v>
      </c>
    </row>
    <row r="35" spans="3:29" ht="41.25" customHeight="1">
      <c r="C35" s="12" t="s">
        <v>46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9">
        <f t="shared" si="0"/>
        <v>0</v>
      </c>
    </row>
    <row r="36" spans="3:29" ht="41.25" customHeight="1">
      <c r="C36" s="12" t="s">
        <v>47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9">
        <f t="shared" si="0"/>
        <v>0</v>
      </c>
    </row>
    <row r="37" spans="3:29" ht="41.25" customHeight="1">
      <c r="C37" s="12" t="s">
        <v>86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9">
        <f t="shared" si="0"/>
        <v>0</v>
      </c>
    </row>
    <row r="38" spans="3:29" ht="41.25" customHeight="1">
      <c r="C38" s="12" t="s">
        <v>87</v>
      </c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9">
        <f t="shared" si="0"/>
        <v>0</v>
      </c>
    </row>
    <row r="39" spans="3:29" ht="41.25" customHeight="1">
      <c r="C39" s="230" t="s">
        <v>509</v>
      </c>
      <c r="D39" s="231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19">
        <f t="shared" si="0"/>
        <v>0</v>
      </c>
    </row>
    <row r="40" spans="1:29" s="13" customFormat="1" ht="41.25" customHeight="1">
      <c r="A40" s="35"/>
      <c r="B40" s="233"/>
      <c r="C40" s="100" t="s">
        <v>536</v>
      </c>
      <c r="D40" s="15">
        <v>20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9">
        <f t="shared" si="0"/>
        <v>20</v>
      </c>
    </row>
    <row r="41" spans="1:29" s="235" customFormat="1" ht="41.25" customHeight="1">
      <c r="A41" s="35"/>
      <c r="B41" s="233"/>
      <c r="C41" s="234" t="s">
        <v>537</v>
      </c>
      <c r="D41" s="231">
        <v>22</v>
      </c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19">
        <f t="shared" si="0"/>
        <v>22</v>
      </c>
    </row>
    <row r="42" spans="3:29" s="35" customFormat="1" ht="41.25" customHeight="1">
      <c r="C42" s="12" t="s">
        <v>538</v>
      </c>
      <c r="D42" s="231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1"/>
      <c r="T42" s="231">
        <v>7</v>
      </c>
      <c r="U42" s="231"/>
      <c r="V42" s="231"/>
      <c r="W42" s="231"/>
      <c r="X42" s="231">
        <v>3</v>
      </c>
      <c r="Y42" s="231"/>
      <c r="Z42" s="231"/>
      <c r="AA42" s="231"/>
      <c r="AB42" s="231"/>
      <c r="AC42" s="19">
        <f t="shared" si="0"/>
        <v>10</v>
      </c>
    </row>
    <row r="43" spans="3:29" s="35" customFormat="1" ht="41.25" customHeight="1">
      <c r="C43" s="12" t="s">
        <v>539</v>
      </c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9">
        <f t="shared" si="0"/>
        <v>0</v>
      </c>
    </row>
    <row r="44" spans="1:28" s="237" customFormat="1" ht="47.25" customHeight="1">
      <c r="A44" s="35"/>
      <c r="B44" s="233"/>
      <c r="C44" s="236" t="s">
        <v>540</v>
      </c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</row>
  </sheetData>
  <sheetProtection selectLockedCells="1" selectUnlockedCells="1"/>
  <mergeCells count="10">
    <mergeCell ref="B29:B32"/>
    <mergeCell ref="D2:F2"/>
    <mergeCell ref="D4:E4"/>
    <mergeCell ref="F4:R4"/>
    <mergeCell ref="S4:AB4"/>
    <mergeCell ref="AH5:AK5"/>
    <mergeCell ref="B8:B10"/>
    <mergeCell ref="AE8:AG8"/>
    <mergeCell ref="B16:B17"/>
    <mergeCell ref="B23:B25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8"/>
  <sheetViews>
    <sheetView zoomScale="70" zoomScaleNormal="70" zoomScalePageLayoutView="0" workbookViewId="0" topLeftCell="C1">
      <selection activeCell="C17" sqref="C17"/>
    </sheetView>
  </sheetViews>
  <sheetFormatPr defaultColWidth="9.00390625" defaultRowHeight="12.75"/>
  <cols>
    <col min="1" max="1" width="9.125" style="41" customWidth="1"/>
    <col min="2" max="2" width="6.375" style="39" customWidth="1"/>
    <col min="3" max="3" width="35.625" style="40" customWidth="1"/>
    <col min="4" max="5" width="12.375" style="41" customWidth="1"/>
    <col min="6" max="6" width="10.125" style="41" customWidth="1"/>
    <col min="7" max="7" width="11.25390625" style="41" customWidth="1"/>
    <col min="8" max="11" width="10.125" style="41" customWidth="1"/>
    <col min="12" max="12" width="11.875" style="41" customWidth="1"/>
    <col min="13" max="13" width="13.625" style="46" customWidth="1"/>
    <col min="14" max="14" width="9.125" style="41" customWidth="1"/>
    <col min="15" max="15" width="11.25390625" style="41" customWidth="1"/>
    <col min="16" max="16" width="13.875" style="41" customWidth="1"/>
    <col min="17" max="17" width="9.125" style="41" customWidth="1"/>
    <col min="18" max="18" width="9.625" style="41" customWidth="1"/>
    <col min="19" max="19" width="11.75390625" style="41" customWidth="1"/>
    <col min="20" max="20" width="10.125" style="41" customWidth="1"/>
    <col min="21" max="22" width="9.125" style="41" customWidth="1"/>
    <col min="23" max="23" width="12.125" style="41" customWidth="1"/>
    <col min="24" max="16384" width="9.125" style="41" customWidth="1"/>
  </cols>
  <sheetData>
    <row r="2" spans="3:13" ht="71.25" customHeight="1">
      <c r="C2" s="40" t="s">
        <v>3</v>
      </c>
      <c r="D2" s="302"/>
      <c r="E2" s="302"/>
      <c r="F2" s="302"/>
      <c r="G2" s="302"/>
      <c r="H2" s="302"/>
      <c r="I2" s="302"/>
      <c r="J2" s="307"/>
      <c r="K2" s="307"/>
      <c r="L2" s="307"/>
      <c r="M2" s="307"/>
    </row>
    <row r="4" spans="4:12" ht="20.25">
      <c r="D4" s="174"/>
      <c r="E4" s="174"/>
      <c r="F4" s="319" t="s">
        <v>51</v>
      </c>
      <c r="G4" s="319"/>
      <c r="H4" s="319"/>
      <c r="I4" s="319"/>
      <c r="J4" s="320"/>
      <c r="K4" s="320"/>
      <c r="L4" s="320"/>
    </row>
    <row r="5" spans="3:23" s="46" customFormat="1" ht="144.75" customHeight="1">
      <c r="C5" s="47"/>
      <c r="D5" s="49" t="s">
        <v>541</v>
      </c>
      <c r="E5" s="49" t="s">
        <v>542</v>
      </c>
      <c r="F5" s="49" t="s">
        <v>543</v>
      </c>
      <c r="G5" s="49" t="s">
        <v>544</v>
      </c>
      <c r="H5" s="49" t="s">
        <v>545</v>
      </c>
      <c r="I5" s="49" t="s">
        <v>546</v>
      </c>
      <c r="J5" s="49" t="s">
        <v>6</v>
      </c>
      <c r="K5" s="49" t="s">
        <v>547</v>
      </c>
      <c r="L5" s="49" t="s">
        <v>5</v>
      </c>
      <c r="M5" s="52" t="s">
        <v>12</v>
      </c>
      <c r="S5" s="289" t="s">
        <v>65</v>
      </c>
      <c r="T5" s="289"/>
      <c r="U5" s="289"/>
      <c r="V5" s="289"/>
      <c r="W5" s="52" t="s">
        <v>14</v>
      </c>
    </row>
    <row r="6" spans="3:23" s="46" customFormat="1" ht="41.25" customHeight="1">
      <c r="C6" s="53" t="s">
        <v>65</v>
      </c>
      <c r="D6" s="53" t="s">
        <v>16</v>
      </c>
      <c r="E6" s="53" t="s">
        <v>16</v>
      </c>
      <c r="F6" s="53" t="s">
        <v>16</v>
      </c>
      <c r="G6" s="53" t="s">
        <v>16</v>
      </c>
      <c r="H6" s="53" t="s">
        <v>16</v>
      </c>
      <c r="I6" s="53" t="s">
        <v>16</v>
      </c>
      <c r="J6" s="53" t="s">
        <v>16</v>
      </c>
      <c r="K6" s="53" t="s">
        <v>17</v>
      </c>
      <c r="L6" s="53" t="s">
        <v>16</v>
      </c>
      <c r="M6" s="52"/>
      <c r="S6" s="44"/>
      <c r="T6" s="44"/>
      <c r="U6" s="44"/>
      <c r="V6" s="44"/>
      <c r="W6" s="52"/>
    </row>
    <row r="7" spans="3:23" ht="36">
      <c r="C7" s="55" t="s">
        <v>67</v>
      </c>
      <c r="D7" s="55" t="s">
        <v>21</v>
      </c>
      <c r="E7" s="55" t="s">
        <v>21</v>
      </c>
      <c r="F7" s="55" t="s">
        <v>21</v>
      </c>
      <c r="G7" s="55" t="s">
        <v>21</v>
      </c>
      <c r="H7" s="55" t="s">
        <v>21</v>
      </c>
      <c r="I7" s="55" t="s">
        <v>21</v>
      </c>
      <c r="J7" s="55" t="s">
        <v>21</v>
      </c>
      <c r="K7" s="55" t="s">
        <v>21</v>
      </c>
      <c r="L7" s="55" t="s">
        <v>21</v>
      </c>
      <c r="M7" s="44"/>
      <c r="S7" s="44" t="s">
        <v>18</v>
      </c>
      <c r="T7" s="44" t="s">
        <v>16</v>
      </c>
      <c r="U7" s="44" t="s">
        <v>19</v>
      </c>
      <c r="V7" s="44" t="s">
        <v>17</v>
      </c>
      <c r="W7" s="44"/>
    </row>
    <row r="8" spans="2:23" ht="41.25" customHeight="1">
      <c r="B8" s="291" t="s">
        <v>22</v>
      </c>
      <c r="C8" s="55" t="s">
        <v>452</v>
      </c>
      <c r="D8" s="56">
        <v>25.96</v>
      </c>
      <c r="E8" s="56"/>
      <c r="F8" s="56"/>
      <c r="G8" s="56">
        <v>153.82</v>
      </c>
      <c r="H8" s="56"/>
      <c r="I8" s="56"/>
      <c r="J8" s="56"/>
      <c r="K8" s="56"/>
      <c r="L8" s="56"/>
      <c r="M8" s="56">
        <f aca="true" t="shared" si="0" ref="M8:M18">SUM(D8:L8)</f>
        <v>179.78</v>
      </c>
      <c r="S8" s="56">
        <v>0</v>
      </c>
      <c r="T8" s="56">
        <f>D8+D9+E10+F9+H10+I10+J9+L9+G8</f>
        <v>474.4</v>
      </c>
      <c r="U8" s="56">
        <v>0</v>
      </c>
      <c r="V8" s="56">
        <f>K9</f>
        <v>16.49</v>
      </c>
      <c r="W8" s="56">
        <f>SUM(S8:V8)</f>
        <v>490.89</v>
      </c>
    </row>
    <row r="9" spans="2:23" s="65" customFormat="1" ht="41.25" customHeight="1">
      <c r="B9" s="291"/>
      <c r="C9" s="68" t="s">
        <v>472</v>
      </c>
      <c r="D9" s="56">
        <v>9.62</v>
      </c>
      <c r="E9" s="56"/>
      <c r="F9" s="56">
        <v>16.34</v>
      </c>
      <c r="G9" s="56"/>
      <c r="H9" s="56"/>
      <c r="I9" s="56"/>
      <c r="J9" s="56">
        <v>12.25</v>
      </c>
      <c r="K9" s="56">
        <v>16.49</v>
      </c>
      <c r="L9" s="56">
        <v>104.33</v>
      </c>
      <c r="M9" s="56">
        <f t="shared" si="0"/>
        <v>159.03</v>
      </c>
      <c r="P9" s="238" t="s">
        <v>548</v>
      </c>
      <c r="S9" s="200">
        <v>0</v>
      </c>
      <c r="T9" s="200">
        <v>0</v>
      </c>
      <c r="U9" s="200">
        <v>0</v>
      </c>
      <c r="V9" s="200">
        <v>0</v>
      </c>
      <c r="W9" s="200">
        <f>SUM(S9:V9)</f>
        <v>0</v>
      </c>
    </row>
    <row r="10" spans="2:13" ht="41.25" customHeight="1">
      <c r="B10" s="291"/>
      <c r="C10" s="55" t="s">
        <v>337</v>
      </c>
      <c r="D10" s="56"/>
      <c r="E10" s="56">
        <v>26.6</v>
      </c>
      <c r="F10" s="56"/>
      <c r="H10" s="56">
        <v>44.39</v>
      </c>
      <c r="I10" s="56">
        <v>81.09</v>
      </c>
      <c r="J10" s="56"/>
      <c r="K10" s="56"/>
      <c r="L10" s="56"/>
      <c r="M10" s="56">
        <f t="shared" si="0"/>
        <v>152.08</v>
      </c>
    </row>
    <row r="11" spans="3:13" ht="41.25" customHeight="1">
      <c r="C11" s="55" t="s">
        <v>33</v>
      </c>
      <c r="D11" s="57"/>
      <c r="E11" s="57"/>
      <c r="F11" s="57"/>
      <c r="G11" s="57"/>
      <c r="H11" s="57"/>
      <c r="I11" s="57"/>
      <c r="J11" s="239"/>
      <c r="K11" s="239"/>
      <c r="L11" s="239"/>
      <c r="M11" s="56">
        <f t="shared" si="0"/>
        <v>0</v>
      </c>
    </row>
    <row r="12" spans="3:13" ht="41.25" customHeight="1">
      <c r="C12" s="55" t="s">
        <v>34</v>
      </c>
      <c r="D12" s="57"/>
      <c r="E12" s="57">
        <v>3</v>
      </c>
      <c r="F12" s="57"/>
      <c r="G12" s="57"/>
      <c r="H12" s="57"/>
      <c r="I12" s="57"/>
      <c r="J12" s="239"/>
      <c r="K12" s="239"/>
      <c r="L12" s="239"/>
      <c r="M12" s="56">
        <f t="shared" si="0"/>
        <v>3</v>
      </c>
    </row>
    <row r="13" spans="3:13" ht="41.25" customHeight="1">
      <c r="C13" s="55" t="s">
        <v>454</v>
      </c>
      <c r="D13" s="57"/>
      <c r="E13" s="57">
        <v>10.5</v>
      </c>
      <c r="F13" s="57"/>
      <c r="G13" s="57"/>
      <c r="H13" s="57"/>
      <c r="I13" s="57"/>
      <c r="J13" s="57"/>
      <c r="K13" s="57"/>
      <c r="L13" s="57"/>
      <c r="M13" s="56">
        <f t="shared" si="0"/>
        <v>10.5</v>
      </c>
    </row>
    <row r="14" spans="2:13" ht="41.25" customHeight="1">
      <c r="B14" s="292" t="s">
        <v>37</v>
      </c>
      <c r="C14" s="55" t="s">
        <v>78</v>
      </c>
      <c r="D14" s="57"/>
      <c r="E14" s="57"/>
      <c r="F14" s="57"/>
      <c r="G14" s="57"/>
      <c r="H14" s="57"/>
      <c r="I14" s="57"/>
      <c r="J14" s="57"/>
      <c r="K14" s="57"/>
      <c r="L14" s="57"/>
      <c r="M14" s="56">
        <f t="shared" si="0"/>
        <v>0</v>
      </c>
    </row>
    <row r="15" spans="2:13" ht="41.25" customHeight="1">
      <c r="B15" s="292"/>
      <c r="C15" s="55" t="s">
        <v>200</v>
      </c>
      <c r="D15" s="57"/>
      <c r="E15" s="57"/>
      <c r="F15" s="57">
        <v>2</v>
      </c>
      <c r="G15" s="57">
        <v>2</v>
      </c>
      <c r="H15" s="57">
        <v>2</v>
      </c>
      <c r="I15" s="57"/>
      <c r="J15" s="57"/>
      <c r="K15" s="57"/>
      <c r="L15" s="57"/>
      <c r="M15" s="56">
        <f t="shared" si="0"/>
        <v>6</v>
      </c>
    </row>
    <row r="16" spans="3:13" ht="41.25" customHeight="1">
      <c r="C16" s="55" t="s">
        <v>41</v>
      </c>
      <c r="D16" s="57">
        <v>2</v>
      </c>
      <c r="E16" s="57">
        <v>2</v>
      </c>
      <c r="F16" s="57">
        <v>1</v>
      </c>
      <c r="G16" s="57">
        <v>6</v>
      </c>
      <c r="H16" s="57">
        <v>2</v>
      </c>
      <c r="I16" s="57">
        <v>2</v>
      </c>
      <c r="J16" s="57">
        <v>1</v>
      </c>
      <c r="K16" s="57"/>
      <c r="L16" s="57">
        <v>6</v>
      </c>
      <c r="M16" s="56">
        <f t="shared" si="0"/>
        <v>22</v>
      </c>
    </row>
    <row r="17" spans="2:13" ht="41.25" customHeight="1">
      <c r="B17" s="290" t="s">
        <v>36</v>
      </c>
      <c r="C17" s="55" t="s">
        <v>80</v>
      </c>
      <c r="D17" s="57"/>
      <c r="E17" s="57"/>
      <c r="F17" s="57"/>
      <c r="G17" s="57"/>
      <c r="H17" s="57">
        <v>2</v>
      </c>
      <c r="I17" s="57"/>
      <c r="J17" s="57"/>
      <c r="K17" s="57">
        <v>3</v>
      </c>
      <c r="L17" s="57"/>
      <c r="M17" s="56">
        <f t="shared" si="0"/>
        <v>5</v>
      </c>
    </row>
    <row r="18" spans="2:13" ht="41.25" customHeight="1">
      <c r="B18" s="290"/>
      <c r="C18" s="55" t="s">
        <v>81</v>
      </c>
      <c r="D18" s="44">
        <v>1</v>
      </c>
      <c r="E18" s="44">
        <v>1</v>
      </c>
      <c r="F18" s="44">
        <v>2</v>
      </c>
      <c r="G18" s="44"/>
      <c r="H18" s="44"/>
      <c r="I18" s="44"/>
      <c r="J18" s="44"/>
      <c r="K18" s="44"/>
      <c r="L18" s="44"/>
      <c r="M18" s="56">
        <f t="shared" si="0"/>
        <v>4</v>
      </c>
    </row>
  </sheetData>
  <sheetProtection selectLockedCells="1" selectUnlockedCells="1"/>
  <mergeCells count="8">
    <mergeCell ref="S5:V5"/>
    <mergeCell ref="B8:B10"/>
    <mergeCell ref="B14:B15"/>
    <mergeCell ref="B17:B18"/>
    <mergeCell ref="D2:I2"/>
    <mergeCell ref="J2:M2"/>
    <mergeCell ref="F4:I4"/>
    <mergeCell ref="J4:L4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4"/>
  <sheetViews>
    <sheetView zoomScale="50" zoomScaleNormal="50" zoomScalePageLayoutView="0" workbookViewId="0" topLeftCell="C1">
      <selection activeCell="AJ9" sqref="AJ9"/>
    </sheetView>
  </sheetViews>
  <sheetFormatPr defaultColWidth="9.00390625" defaultRowHeight="12.75"/>
  <cols>
    <col min="1" max="1" width="9.125" style="41" customWidth="1"/>
    <col min="2" max="2" width="8.375" style="39" customWidth="1"/>
    <col min="3" max="3" width="35.625" style="40" customWidth="1"/>
    <col min="4" max="20" width="10.125" style="41" customWidth="1"/>
    <col min="21" max="21" width="12.125" style="41" customWidth="1"/>
    <col min="22" max="23" width="12.375" style="41" customWidth="1"/>
    <col min="24" max="24" width="11.625" style="46" customWidth="1"/>
    <col min="25" max="25" width="9.125" style="41" customWidth="1"/>
    <col min="26" max="28" width="9.625" style="41" customWidth="1"/>
    <col min="29" max="29" width="11.25390625" style="41" customWidth="1"/>
    <col min="30" max="30" width="12.625" style="41" customWidth="1"/>
    <col min="31" max="16384" width="9.125" style="41" customWidth="1"/>
  </cols>
  <sheetData>
    <row r="2" spans="3:24" ht="39.75" customHeight="1">
      <c r="C2" s="40" t="s">
        <v>3</v>
      </c>
      <c r="D2" s="322" t="s">
        <v>549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U2" s="307"/>
      <c r="V2" s="307"/>
      <c r="W2" s="307"/>
      <c r="X2" s="307"/>
    </row>
    <row r="3" spans="4:23" ht="71.25" customHeight="1">
      <c r="D3" s="289" t="s">
        <v>550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300" t="s">
        <v>551</v>
      </c>
      <c r="V3" s="300"/>
      <c r="W3" s="300"/>
    </row>
    <row r="4" spans="2:30" s="158" customFormat="1" ht="122.25" customHeight="1">
      <c r="B4" s="46"/>
      <c r="C4" s="40"/>
      <c r="D4" s="49" t="s">
        <v>552</v>
      </c>
      <c r="E4" s="49" t="s">
        <v>553</v>
      </c>
      <c r="F4" s="49" t="s">
        <v>554</v>
      </c>
      <c r="G4" s="49" t="s">
        <v>11</v>
      </c>
      <c r="H4" s="49" t="s">
        <v>5</v>
      </c>
      <c r="I4" s="49" t="s">
        <v>555</v>
      </c>
      <c r="J4" s="49" t="s">
        <v>556</v>
      </c>
      <c r="K4" s="49" t="s">
        <v>557</v>
      </c>
      <c r="L4" s="49" t="s">
        <v>558</v>
      </c>
      <c r="M4" s="49" t="s">
        <v>559</v>
      </c>
      <c r="N4" s="49" t="s">
        <v>560</v>
      </c>
      <c r="O4" s="49" t="s">
        <v>561</v>
      </c>
      <c r="P4" s="49" t="s">
        <v>562</v>
      </c>
      <c r="Q4" s="49" t="s">
        <v>5</v>
      </c>
      <c r="R4" s="49" t="s">
        <v>563</v>
      </c>
      <c r="S4" s="49" t="s">
        <v>564</v>
      </c>
      <c r="T4" s="199" t="s">
        <v>565</v>
      </c>
      <c r="U4" s="199" t="s">
        <v>566</v>
      </c>
      <c r="V4" s="199" t="s">
        <v>567</v>
      </c>
      <c r="W4" s="199" t="s">
        <v>568</v>
      </c>
      <c r="X4" s="52" t="s">
        <v>12</v>
      </c>
      <c r="Z4" s="289" t="s">
        <v>65</v>
      </c>
      <c r="AA4" s="289"/>
      <c r="AB4" s="289"/>
      <c r="AC4" s="289"/>
      <c r="AD4" s="52" t="s">
        <v>14</v>
      </c>
    </row>
    <row r="5" spans="2:30" s="158" customFormat="1" ht="41.25" customHeight="1">
      <c r="B5" s="46"/>
      <c r="C5" s="55" t="s">
        <v>15</v>
      </c>
      <c r="D5" s="53" t="s">
        <v>16</v>
      </c>
      <c r="E5" s="53" t="s">
        <v>16</v>
      </c>
      <c r="F5" s="53" t="s">
        <v>16</v>
      </c>
      <c r="G5" s="53" t="s">
        <v>17</v>
      </c>
      <c r="H5" s="53" t="s">
        <v>16</v>
      </c>
      <c r="I5" s="53" t="s">
        <v>18</v>
      </c>
      <c r="J5" s="53" t="s">
        <v>17</v>
      </c>
      <c r="K5" s="53" t="s">
        <v>17</v>
      </c>
      <c r="L5" s="53" t="s">
        <v>19</v>
      </c>
      <c r="M5" s="53" t="s">
        <v>19</v>
      </c>
      <c r="N5" s="53" t="s">
        <v>18</v>
      </c>
      <c r="O5" s="53" t="s">
        <v>19</v>
      </c>
      <c r="P5" s="53" t="s">
        <v>19</v>
      </c>
      <c r="Q5" s="53" t="s">
        <v>16</v>
      </c>
      <c r="R5" s="53" t="s">
        <v>16</v>
      </c>
      <c r="S5" s="53" t="s">
        <v>19</v>
      </c>
      <c r="T5" s="240" t="s">
        <v>16</v>
      </c>
      <c r="U5" s="240" t="s">
        <v>19</v>
      </c>
      <c r="V5" s="240" t="s">
        <v>17</v>
      </c>
      <c r="W5" s="240" t="s">
        <v>17</v>
      </c>
      <c r="X5" s="52"/>
      <c r="Z5" s="44"/>
      <c r="AA5" s="44"/>
      <c r="AB5" s="44"/>
      <c r="AC5" s="44"/>
      <c r="AD5" s="52"/>
    </row>
    <row r="6" spans="3:30" ht="36">
      <c r="C6" s="55" t="s">
        <v>67</v>
      </c>
      <c r="D6" s="44" t="s">
        <v>21</v>
      </c>
      <c r="E6" s="44" t="s">
        <v>21</v>
      </c>
      <c r="F6" s="44" t="s">
        <v>21</v>
      </c>
      <c r="G6" s="44" t="s">
        <v>21</v>
      </c>
      <c r="H6" s="44" t="s">
        <v>21</v>
      </c>
      <c r="I6" s="44" t="s">
        <v>21</v>
      </c>
      <c r="J6" s="44" t="s">
        <v>21</v>
      </c>
      <c r="K6" s="44" t="s">
        <v>21</v>
      </c>
      <c r="L6" s="44" t="s">
        <v>21</v>
      </c>
      <c r="M6" s="44" t="s">
        <v>21</v>
      </c>
      <c r="N6" s="44" t="s">
        <v>21</v>
      </c>
      <c r="O6" s="44" t="s">
        <v>21</v>
      </c>
      <c r="P6" s="44" t="s">
        <v>21</v>
      </c>
      <c r="Q6" s="44" t="s">
        <v>21</v>
      </c>
      <c r="R6" s="44" t="s">
        <v>21</v>
      </c>
      <c r="S6" s="44" t="s">
        <v>21</v>
      </c>
      <c r="T6" s="44" t="s">
        <v>21</v>
      </c>
      <c r="U6" s="44" t="s">
        <v>379</v>
      </c>
      <c r="V6" s="44" t="s">
        <v>21</v>
      </c>
      <c r="W6" s="44" t="s">
        <v>21</v>
      </c>
      <c r="Z6" s="44" t="s">
        <v>18</v>
      </c>
      <c r="AA6" s="44" t="s">
        <v>16</v>
      </c>
      <c r="AB6" s="44" t="s">
        <v>19</v>
      </c>
      <c r="AC6" s="44" t="s">
        <v>17</v>
      </c>
      <c r="AD6" s="44"/>
    </row>
    <row r="7" spans="2:30" s="241" customFormat="1" ht="41.25" customHeight="1">
      <c r="B7" s="321" t="s">
        <v>22</v>
      </c>
      <c r="C7" s="68" t="s">
        <v>452</v>
      </c>
      <c r="D7" s="56" t="s">
        <v>21</v>
      </c>
      <c r="E7" s="56" t="s">
        <v>21</v>
      </c>
      <c r="F7" s="56" t="s">
        <v>21</v>
      </c>
      <c r="G7" s="56" t="s">
        <v>21</v>
      </c>
      <c r="H7" s="56" t="s">
        <v>21</v>
      </c>
      <c r="I7" s="56">
        <v>6.7</v>
      </c>
      <c r="J7" s="56" t="s">
        <v>21</v>
      </c>
      <c r="K7" s="56">
        <v>14.6</v>
      </c>
      <c r="L7" s="56">
        <v>6.2</v>
      </c>
      <c r="M7" s="56">
        <v>30.4</v>
      </c>
      <c r="N7" s="56">
        <v>21</v>
      </c>
      <c r="O7" s="56">
        <v>11.5</v>
      </c>
      <c r="P7" s="56">
        <v>12.3</v>
      </c>
      <c r="Q7" s="56" t="s">
        <v>21</v>
      </c>
      <c r="R7" s="56" t="s">
        <v>21</v>
      </c>
      <c r="S7" s="56" t="s">
        <v>21</v>
      </c>
      <c r="T7" s="56" t="s">
        <v>21</v>
      </c>
      <c r="U7" s="56" t="s">
        <v>21</v>
      </c>
      <c r="V7" s="56" t="s">
        <v>21</v>
      </c>
      <c r="W7" s="56" t="s">
        <v>21</v>
      </c>
      <c r="X7" s="56">
        <f aca="true" t="shared" si="0" ref="X7:X34">SUM(D7:W7)</f>
        <v>102.7</v>
      </c>
      <c r="Z7" s="56">
        <f>I7+N7</f>
        <v>27.7</v>
      </c>
      <c r="AA7" s="56">
        <f>D9+E9+F9+H9+Q9+R9+T9</f>
        <v>38.7</v>
      </c>
      <c r="AB7" s="56">
        <f>L7+M7+O7+P7</f>
        <v>60.400000000000006</v>
      </c>
      <c r="AC7" s="56">
        <f>G9+J9+K7+S9+V9+W8</f>
        <v>76</v>
      </c>
      <c r="AD7" s="56">
        <f>SUM(Z7:AC7)</f>
        <v>202.8</v>
      </c>
    </row>
    <row r="8" spans="2:30" s="241" customFormat="1" ht="41.25" customHeight="1">
      <c r="B8" s="321"/>
      <c r="C8" s="68" t="s">
        <v>569</v>
      </c>
      <c r="D8" s="56" t="s">
        <v>21</v>
      </c>
      <c r="E8" s="56" t="s">
        <v>21</v>
      </c>
      <c r="F8" s="56" t="s">
        <v>21</v>
      </c>
      <c r="G8" s="56" t="s">
        <v>21</v>
      </c>
      <c r="H8" s="56" t="s">
        <v>21</v>
      </c>
      <c r="I8" s="56" t="s">
        <v>21</v>
      </c>
      <c r="J8" s="56" t="s">
        <v>21</v>
      </c>
      <c r="K8" s="56" t="s">
        <v>21</v>
      </c>
      <c r="L8" s="56" t="s">
        <v>21</v>
      </c>
      <c r="M8" s="56" t="s">
        <v>21</v>
      </c>
      <c r="N8" s="56" t="s">
        <v>21</v>
      </c>
      <c r="O8" s="56" t="s">
        <v>21</v>
      </c>
      <c r="P8" s="56" t="s">
        <v>21</v>
      </c>
      <c r="Q8" s="56" t="s">
        <v>21</v>
      </c>
      <c r="R8" s="56" t="s">
        <v>21</v>
      </c>
      <c r="S8" s="56" t="s">
        <v>21</v>
      </c>
      <c r="T8" s="56" t="s">
        <v>21</v>
      </c>
      <c r="U8" s="56" t="s">
        <v>21</v>
      </c>
      <c r="V8" s="56" t="s">
        <v>21</v>
      </c>
      <c r="W8" s="56">
        <v>28</v>
      </c>
      <c r="X8" s="56">
        <f t="shared" si="0"/>
        <v>28</v>
      </c>
      <c r="Z8" s="200">
        <v>0</v>
      </c>
      <c r="AA8" s="200">
        <v>0</v>
      </c>
      <c r="AB8" s="200">
        <f>U9</f>
        <v>33.5</v>
      </c>
      <c r="AC8" s="200">
        <v>0</v>
      </c>
      <c r="AD8" s="56">
        <f>SUM(Z8:AC8)</f>
        <v>33.5</v>
      </c>
    </row>
    <row r="9" spans="2:24" s="241" customFormat="1" ht="41.25" customHeight="1">
      <c r="B9" s="321"/>
      <c r="C9" s="68" t="s">
        <v>337</v>
      </c>
      <c r="D9" s="56">
        <v>4.5</v>
      </c>
      <c r="E9" s="56">
        <v>12.7</v>
      </c>
      <c r="F9" s="56">
        <v>2.1</v>
      </c>
      <c r="G9" s="56">
        <v>2.2</v>
      </c>
      <c r="H9" s="56">
        <v>1.7</v>
      </c>
      <c r="I9" s="56" t="s">
        <v>21</v>
      </c>
      <c r="J9" s="56">
        <v>6.7</v>
      </c>
      <c r="K9" s="56" t="s">
        <v>21</v>
      </c>
      <c r="L9" s="56" t="s">
        <v>21</v>
      </c>
      <c r="M9" s="56" t="s">
        <v>21</v>
      </c>
      <c r="N9" s="56" t="s">
        <v>21</v>
      </c>
      <c r="O9" s="56" t="s">
        <v>21</v>
      </c>
      <c r="P9" s="56" t="s">
        <v>21</v>
      </c>
      <c r="Q9" s="56">
        <v>11.2</v>
      </c>
      <c r="R9" s="56">
        <v>4.3</v>
      </c>
      <c r="S9" s="56">
        <v>10.5</v>
      </c>
      <c r="T9" s="56">
        <v>2.2</v>
      </c>
      <c r="U9" s="56">
        <v>33.5</v>
      </c>
      <c r="V9" s="56">
        <v>14</v>
      </c>
      <c r="W9" s="56" t="s">
        <v>21</v>
      </c>
      <c r="X9" s="56">
        <f t="shared" si="0"/>
        <v>105.6</v>
      </c>
    </row>
    <row r="10" spans="2:24" s="242" customFormat="1" ht="41.25" customHeight="1">
      <c r="B10" s="43"/>
      <c r="C10" s="71" t="s">
        <v>25</v>
      </c>
      <c r="D10" s="58" t="s">
        <v>21</v>
      </c>
      <c r="E10" s="58" t="s">
        <v>21</v>
      </c>
      <c r="F10" s="58">
        <v>1</v>
      </c>
      <c r="G10" s="58" t="s">
        <v>21</v>
      </c>
      <c r="H10" s="56" t="s">
        <v>21</v>
      </c>
      <c r="I10" s="56" t="s">
        <v>21</v>
      </c>
      <c r="J10" s="56" t="s">
        <v>21</v>
      </c>
      <c r="K10" s="56" t="s">
        <v>21</v>
      </c>
      <c r="L10" s="56">
        <v>2</v>
      </c>
      <c r="M10" s="56" t="s">
        <v>21</v>
      </c>
      <c r="N10" s="56" t="s">
        <v>21</v>
      </c>
      <c r="O10" s="56" t="s">
        <v>21</v>
      </c>
      <c r="P10" s="56" t="s">
        <v>21</v>
      </c>
      <c r="Q10" s="56" t="s">
        <v>21</v>
      </c>
      <c r="R10" s="58" t="s">
        <v>21</v>
      </c>
      <c r="S10" s="58" t="s">
        <v>21</v>
      </c>
      <c r="T10" s="58" t="s">
        <v>21</v>
      </c>
      <c r="U10" s="58">
        <v>1</v>
      </c>
      <c r="V10" s="58" t="s">
        <v>21</v>
      </c>
      <c r="W10" s="58">
        <v>1</v>
      </c>
      <c r="X10" s="58">
        <f t="shared" si="0"/>
        <v>5</v>
      </c>
    </row>
    <row r="11" spans="2:27" s="242" customFormat="1" ht="41.25" customHeight="1">
      <c r="B11" s="43"/>
      <c r="C11" s="71" t="s">
        <v>27</v>
      </c>
      <c r="D11" s="58" t="s">
        <v>21</v>
      </c>
      <c r="E11" s="58" t="s">
        <v>21</v>
      </c>
      <c r="F11" s="58" t="s">
        <v>21</v>
      </c>
      <c r="G11" s="58">
        <v>1</v>
      </c>
      <c r="H11" s="56" t="s">
        <v>21</v>
      </c>
      <c r="I11" s="56" t="s">
        <v>21</v>
      </c>
      <c r="J11" s="56" t="s">
        <v>21</v>
      </c>
      <c r="K11" s="56" t="s">
        <v>21</v>
      </c>
      <c r="L11" s="56" t="s">
        <v>21</v>
      </c>
      <c r="M11" s="56" t="s">
        <v>21</v>
      </c>
      <c r="N11" s="56" t="s">
        <v>21</v>
      </c>
      <c r="O11" s="56" t="s">
        <v>21</v>
      </c>
      <c r="P11" s="56" t="s">
        <v>21</v>
      </c>
      <c r="Q11" s="56" t="s">
        <v>21</v>
      </c>
      <c r="R11" s="58">
        <v>1</v>
      </c>
      <c r="S11" s="58" t="s">
        <v>21</v>
      </c>
      <c r="T11" s="58" t="s">
        <v>21</v>
      </c>
      <c r="U11" s="58" t="s">
        <v>21</v>
      </c>
      <c r="V11" s="58" t="s">
        <v>21</v>
      </c>
      <c r="W11" s="58" t="s">
        <v>21</v>
      </c>
      <c r="X11" s="58">
        <f t="shared" si="0"/>
        <v>2</v>
      </c>
      <c r="AA11" s="243"/>
    </row>
    <row r="12" spans="2:24" s="242" customFormat="1" ht="41.25" customHeight="1">
      <c r="B12" s="43"/>
      <c r="C12" s="71" t="s">
        <v>570</v>
      </c>
      <c r="D12" s="58" t="s">
        <v>21</v>
      </c>
      <c r="E12" s="58" t="s">
        <v>21</v>
      </c>
      <c r="F12" s="56" t="s">
        <v>21</v>
      </c>
      <c r="G12" s="56" t="s">
        <v>21</v>
      </c>
      <c r="H12" s="56" t="s">
        <v>21</v>
      </c>
      <c r="I12" s="56" t="s">
        <v>21</v>
      </c>
      <c r="J12" s="56" t="s">
        <v>21</v>
      </c>
      <c r="K12" s="58">
        <v>1</v>
      </c>
      <c r="L12" s="56" t="s">
        <v>21</v>
      </c>
      <c r="M12" s="58" t="s">
        <v>21</v>
      </c>
      <c r="N12" s="56" t="s">
        <v>21</v>
      </c>
      <c r="O12" s="56" t="s">
        <v>21</v>
      </c>
      <c r="P12" s="56" t="s">
        <v>21</v>
      </c>
      <c r="Q12" s="56" t="s">
        <v>21</v>
      </c>
      <c r="R12" s="58" t="s">
        <v>21</v>
      </c>
      <c r="S12" s="58">
        <v>1</v>
      </c>
      <c r="T12" s="58" t="s">
        <v>21</v>
      </c>
      <c r="U12" s="58">
        <v>1</v>
      </c>
      <c r="V12" s="58" t="s">
        <v>21</v>
      </c>
      <c r="W12" s="58">
        <v>1</v>
      </c>
      <c r="X12" s="58">
        <f t="shared" si="0"/>
        <v>4</v>
      </c>
    </row>
    <row r="13" spans="2:24" s="242" customFormat="1" ht="41.25" customHeight="1">
      <c r="B13" s="43"/>
      <c r="C13" s="71" t="s">
        <v>28</v>
      </c>
      <c r="D13" s="58" t="s">
        <v>21</v>
      </c>
      <c r="E13" s="58">
        <v>1</v>
      </c>
      <c r="F13" s="58" t="s">
        <v>21</v>
      </c>
      <c r="G13" s="58" t="s">
        <v>21</v>
      </c>
      <c r="H13" s="56" t="s">
        <v>21</v>
      </c>
      <c r="I13" s="56" t="s">
        <v>21</v>
      </c>
      <c r="J13" s="56" t="s">
        <v>21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 t="s">
        <v>21</v>
      </c>
      <c r="R13" s="58" t="s">
        <v>21</v>
      </c>
      <c r="S13" s="58" t="s">
        <v>21</v>
      </c>
      <c r="T13" s="58" t="s">
        <v>21</v>
      </c>
      <c r="U13" s="58" t="s">
        <v>21</v>
      </c>
      <c r="V13" s="58" t="s">
        <v>21</v>
      </c>
      <c r="W13" s="58" t="s">
        <v>21</v>
      </c>
      <c r="X13" s="58">
        <f t="shared" si="0"/>
        <v>1</v>
      </c>
    </row>
    <row r="14" spans="2:24" s="241" customFormat="1" ht="41.25" customHeight="1">
      <c r="B14" s="244"/>
      <c r="C14" s="68" t="s">
        <v>571</v>
      </c>
      <c r="D14" s="58" t="s">
        <v>21</v>
      </c>
      <c r="E14" s="58" t="s">
        <v>21</v>
      </c>
      <c r="F14" s="58" t="s">
        <v>21</v>
      </c>
      <c r="G14" s="56">
        <v>32</v>
      </c>
      <c r="H14" s="56" t="s">
        <v>21</v>
      </c>
      <c r="I14" s="56" t="s">
        <v>21</v>
      </c>
      <c r="J14" s="56" t="s">
        <v>21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 t="s">
        <v>21</v>
      </c>
      <c r="R14" s="56" t="s">
        <v>21</v>
      </c>
      <c r="S14" s="56" t="s">
        <v>21</v>
      </c>
      <c r="T14" s="58" t="s">
        <v>21</v>
      </c>
      <c r="U14" s="56">
        <v>60</v>
      </c>
      <c r="V14" s="56">
        <v>24</v>
      </c>
      <c r="W14" s="56">
        <v>45</v>
      </c>
      <c r="X14" s="56">
        <f t="shared" si="0"/>
        <v>161</v>
      </c>
    </row>
    <row r="15" spans="2:24" s="241" customFormat="1" ht="41.25" customHeight="1">
      <c r="B15" s="102"/>
      <c r="C15" s="68" t="s">
        <v>76</v>
      </c>
      <c r="D15" s="58" t="s">
        <v>21</v>
      </c>
      <c r="E15" s="58" t="s">
        <v>21</v>
      </c>
      <c r="F15" s="58" t="s">
        <v>21</v>
      </c>
      <c r="G15" s="56">
        <v>1</v>
      </c>
      <c r="H15" s="56" t="s">
        <v>21</v>
      </c>
      <c r="I15" s="56" t="s">
        <v>21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 t="s">
        <v>21</v>
      </c>
      <c r="R15" s="56" t="s">
        <v>21</v>
      </c>
      <c r="S15" s="56" t="s">
        <v>21</v>
      </c>
      <c r="T15" s="58" t="s">
        <v>21</v>
      </c>
      <c r="U15" s="56" t="s">
        <v>21</v>
      </c>
      <c r="V15" s="56" t="s">
        <v>21</v>
      </c>
      <c r="W15" s="56" t="s">
        <v>21</v>
      </c>
      <c r="X15" s="58">
        <f t="shared" si="0"/>
        <v>1</v>
      </c>
    </row>
    <row r="16" spans="3:24" ht="41.25" customHeight="1">
      <c r="C16" s="55" t="s">
        <v>32</v>
      </c>
      <c r="D16" s="58" t="s">
        <v>21</v>
      </c>
      <c r="E16" s="44">
        <v>1</v>
      </c>
      <c r="F16" s="58">
        <v>1</v>
      </c>
      <c r="G16" s="44">
        <v>1</v>
      </c>
      <c r="H16" s="56" t="s">
        <v>21</v>
      </c>
      <c r="I16" s="58">
        <v>1</v>
      </c>
      <c r="J16" s="56" t="s">
        <v>21</v>
      </c>
      <c r="K16" s="44">
        <v>2</v>
      </c>
      <c r="L16" s="44">
        <v>2</v>
      </c>
      <c r="M16" s="58">
        <v>3</v>
      </c>
      <c r="N16" s="44" t="s">
        <v>21</v>
      </c>
      <c r="O16" s="56" t="s">
        <v>21</v>
      </c>
      <c r="P16" s="44" t="s">
        <v>21</v>
      </c>
      <c r="Q16" s="56" t="s">
        <v>21</v>
      </c>
      <c r="R16" s="56" t="s">
        <v>21</v>
      </c>
      <c r="S16" s="58">
        <v>1</v>
      </c>
      <c r="T16" s="58" t="s">
        <v>21</v>
      </c>
      <c r="U16" s="44">
        <v>2</v>
      </c>
      <c r="V16" s="56" t="s">
        <v>21</v>
      </c>
      <c r="W16" s="56" t="s">
        <v>21</v>
      </c>
      <c r="X16" s="58">
        <f t="shared" si="0"/>
        <v>14</v>
      </c>
    </row>
    <row r="17" spans="3:24" ht="41.25" customHeight="1">
      <c r="C17" s="55" t="s">
        <v>572</v>
      </c>
      <c r="D17" s="58" t="s">
        <v>21</v>
      </c>
      <c r="E17" s="58" t="s">
        <v>21</v>
      </c>
      <c r="F17" s="58" t="s">
        <v>21</v>
      </c>
      <c r="G17" s="58" t="s">
        <v>21</v>
      </c>
      <c r="H17" s="58" t="s">
        <v>21</v>
      </c>
      <c r="I17" s="58">
        <v>1</v>
      </c>
      <c r="J17" s="56" t="s">
        <v>21</v>
      </c>
      <c r="K17" s="58">
        <v>1</v>
      </c>
      <c r="L17" s="58" t="s">
        <v>21</v>
      </c>
      <c r="M17" s="44">
        <v>1</v>
      </c>
      <c r="N17" s="44">
        <v>4</v>
      </c>
      <c r="O17" s="44">
        <v>1</v>
      </c>
      <c r="P17" s="44" t="s">
        <v>21</v>
      </c>
      <c r="Q17" s="58">
        <v>1</v>
      </c>
      <c r="R17" s="44" t="s">
        <v>21</v>
      </c>
      <c r="S17" s="44">
        <v>1</v>
      </c>
      <c r="T17" s="58" t="s">
        <v>21</v>
      </c>
      <c r="U17" s="44" t="s">
        <v>21</v>
      </c>
      <c r="V17" s="56" t="s">
        <v>21</v>
      </c>
      <c r="W17" s="56" t="s">
        <v>21</v>
      </c>
      <c r="X17" s="58">
        <f t="shared" si="0"/>
        <v>10</v>
      </c>
    </row>
    <row r="18" spans="3:24" ht="41.25" customHeight="1">
      <c r="C18" s="55" t="s">
        <v>573</v>
      </c>
      <c r="D18" s="58" t="s">
        <v>21</v>
      </c>
      <c r="E18" s="58" t="s">
        <v>21</v>
      </c>
      <c r="F18" s="58" t="s">
        <v>21</v>
      </c>
      <c r="G18" s="58" t="s">
        <v>21</v>
      </c>
      <c r="H18" s="58" t="s">
        <v>21</v>
      </c>
      <c r="I18" s="58" t="s">
        <v>21</v>
      </c>
      <c r="J18" s="58" t="s">
        <v>21</v>
      </c>
      <c r="K18" s="58" t="s">
        <v>21</v>
      </c>
      <c r="L18" s="58" t="s">
        <v>21</v>
      </c>
      <c r="M18" s="44">
        <v>2</v>
      </c>
      <c r="N18" s="44" t="s">
        <v>21</v>
      </c>
      <c r="O18" s="44" t="s">
        <v>21</v>
      </c>
      <c r="P18" s="44">
        <v>2</v>
      </c>
      <c r="Q18" s="56" t="s">
        <v>21</v>
      </c>
      <c r="R18" s="44" t="s">
        <v>21</v>
      </c>
      <c r="S18" s="44" t="s">
        <v>21</v>
      </c>
      <c r="T18" s="58" t="s">
        <v>21</v>
      </c>
      <c r="U18" s="44" t="s">
        <v>21</v>
      </c>
      <c r="V18" s="56" t="s">
        <v>21</v>
      </c>
      <c r="W18" s="56" t="s">
        <v>21</v>
      </c>
      <c r="X18" s="58">
        <f t="shared" si="0"/>
        <v>4</v>
      </c>
    </row>
    <row r="19" spans="3:24" ht="41.25" customHeight="1">
      <c r="C19" s="55" t="s">
        <v>574</v>
      </c>
      <c r="D19" s="58" t="s">
        <v>21</v>
      </c>
      <c r="E19" s="58" t="s">
        <v>21</v>
      </c>
      <c r="F19" s="58" t="s">
        <v>21</v>
      </c>
      <c r="G19" s="58" t="s">
        <v>21</v>
      </c>
      <c r="H19" s="58" t="s">
        <v>21</v>
      </c>
      <c r="I19" s="58" t="s">
        <v>21</v>
      </c>
      <c r="J19" s="58" t="s">
        <v>21</v>
      </c>
      <c r="K19" s="58" t="s">
        <v>21</v>
      </c>
      <c r="L19" s="58" t="s">
        <v>21</v>
      </c>
      <c r="M19" s="44">
        <v>1</v>
      </c>
      <c r="N19" s="44" t="s">
        <v>21</v>
      </c>
      <c r="O19" s="44" t="s">
        <v>21</v>
      </c>
      <c r="P19" s="44" t="s">
        <v>21</v>
      </c>
      <c r="Q19" s="56" t="s">
        <v>21</v>
      </c>
      <c r="R19" s="44" t="s">
        <v>21</v>
      </c>
      <c r="S19" s="44" t="s">
        <v>21</v>
      </c>
      <c r="T19" s="58" t="s">
        <v>21</v>
      </c>
      <c r="U19" s="44" t="s">
        <v>21</v>
      </c>
      <c r="V19" s="56" t="s">
        <v>21</v>
      </c>
      <c r="W19" s="56" t="s">
        <v>21</v>
      </c>
      <c r="X19" s="58">
        <f t="shared" si="0"/>
        <v>1</v>
      </c>
    </row>
    <row r="20" spans="3:24" ht="41.25" customHeight="1">
      <c r="C20" s="55" t="s">
        <v>575</v>
      </c>
      <c r="D20" s="58" t="s">
        <v>21</v>
      </c>
      <c r="E20" s="58" t="s">
        <v>21</v>
      </c>
      <c r="F20" s="58" t="s">
        <v>21</v>
      </c>
      <c r="G20" s="58" t="s">
        <v>21</v>
      </c>
      <c r="H20" s="58" t="s">
        <v>21</v>
      </c>
      <c r="I20" s="58" t="s">
        <v>21</v>
      </c>
      <c r="J20" s="58" t="s">
        <v>21</v>
      </c>
      <c r="K20" s="44">
        <v>1</v>
      </c>
      <c r="L20" s="58" t="s">
        <v>21</v>
      </c>
      <c r="M20" s="58" t="s">
        <v>21</v>
      </c>
      <c r="N20" s="44" t="s">
        <v>21</v>
      </c>
      <c r="O20" s="44" t="s">
        <v>21</v>
      </c>
      <c r="P20" s="44" t="s">
        <v>21</v>
      </c>
      <c r="Q20" s="56" t="s">
        <v>21</v>
      </c>
      <c r="R20" s="44" t="s">
        <v>21</v>
      </c>
      <c r="S20" s="44" t="s">
        <v>21</v>
      </c>
      <c r="T20" s="58" t="s">
        <v>21</v>
      </c>
      <c r="U20" s="44" t="s">
        <v>21</v>
      </c>
      <c r="V20" s="56" t="s">
        <v>21</v>
      </c>
      <c r="W20" s="56" t="s">
        <v>21</v>
      </c>
      <c r="X20" s="58">
        <f t="shared" si="0"/>
        <v>1</v>
      </c>
    </row>
    <row r="21" spans="3:24" ht="41.25" customHeight="1">
      <c r="C21" s="55" t="s">
        <v>33</v>
      </c>
      <c r="D21" s="44">
        <v>1</v>
      </c>
      <c r="E21" s="44">
        <v>1</v>
      </c>
      <c r="F21" s="44">
        <v>1</v>
      </c>
      <c r="G21" s="44">
        <v>1</v>
      </c>
      <c r="H21" s="44">
        <v>1</v>
      </c>
      <c r="I21" s="44" t="s">
        <v>21</v>
      </c>
      <c r="J21" s="44">
        <v>1</v>
      </c>
      <c r="K21" s="44">
        <v>1</v>
      </c>
      <c r="L21" s="58" t="s">
        <v>21</v>
      </c>
      <c r="M21" s="44">
        <v>2</v>
      </c>
      <c r="N21" s="44">
        <v>1</v>
      </c>
      <c r="O21" s="44">
        <v>1</v>
      </c>
      <c r="P21" s="44">
        <v>1</v>
      </c>
      <c r="Q21" s="44">
        <v>1</v>
      </c>
      <c r="R21" s="44" t="s">
        <v>21</v>
      </c>
      <c r="S21" s="44">
        <v>1</v>
      </c>
      <c r="T21" s="58" t="s">
        <v>21</v>
      </c>
      <c r="U21" s="44">
        <v>2</v>
      </c>
      <c r="V21" s="56" t="s">
        <v>21</v>
      </c>
      <c r="W21" s="56" t="s">
        <v>21</v>
      </c>
      <c r="X21" s="58">
        <f t="shared" si="0"/>
        <v>16</v>
      </c>
    </row>
    <row r="22" spans="3:24" ht="41.25" customHeight="1">
      <c r="C22" s="55" t="s">
        <v>34</v>
      </c>
      <c r="D22" s="44">
        <v>2</v>
      </c>
      <c r="E22" s="44">
        <v>1</v>
      </c>
      <c r="F22" s="44">
        <v>1</v>
      </c>
      <c r="G22" s="44" t="s">
        <v>21</v>
      </c>
      <c r="H22" s="44" t="s">
        <v>21</v>
      </c>
      <c r="I22" s="44" t="s">
        <v>21</v>
      </c>
      <c r="J22" s="44">
        <v>1</v>
      </c>
      <c r="K22" s="44">
        <v>2</v>
      </c>
      <c r="L22" s="58" t="s">
        <v>21</v>
      </c>
      <c r="M22" s="44">
        <v>2</v>
      </c>
      <c r="N22" s="44">
        <v>1</v>
      </c>
      <c r="O22" s="44">
        <v>1</v>
      </c>
      <c r="P22" s="44">
        <v>1</v>
      </c>
      <c r="Q22" s="44">
        <v>3</v>
      </c>
      <c r="R22" s="44" t="s">
        <v>21</v>
      </c>
      <c r="S22" s="44">
        <v>2</v>
      </c>
      <c r="T22" s="58"/>
      <c r="U22" s="44">
        <v>3</v>
      </c>
      <c r="V22" s="44">
        <v>1</v>
      </c>
      <c r="W22" s="44">
        <v>1</v>
      </c>
      <c r="X22" s="58">
        <f t="shared" si="0"/>
        <v>22</v>
      </c>
    </row>
    <row r="23" spans="3:24" ht="41.25" customHeight="1">
      <c r="C23" s="55" t="s">
        <v>576</v>
      </c>
      <c r="D23" s="44" t="s">
        <v>21</v>
      </c>
      <c r="E23" s="44">
        <v>3.42</v>
      </c>
      <c r="F23" s="44">
        <v>0.27</v>
      </c>
      <c r="G23" s="44" t="s">
        <v>21</v>
      </c>
      <c r="H23" s="44">
        <v>1.43</v>
      </c>
      <c r="I23" s="44" t="s">
        <v>21</v>
      </c>
      <c r="J23" s="44">
        <v>1.16</v>
      </c>
      <c r="K23" s="44">
        <v>5.45</v>
      </c>
      <c r="L23" s="58" t="s">
        <v>21</v>
      </c>
      <c r="M23" s="44">
        <v>6.84</v>
      </c>
      <c r="N23" s="44">
        <v>5.45</v>
      </c>
      <c r="O23" s="44">
        <v>1.16</v>
      </c>
      <c r="P23" s="44">
        <v>4.85</v>
      </c>
      <c r="Q23" s="44">
        <v>6.84</v>
      </c>
      <c r="R23" s="44" t="s">
        <v>21</v>
      </c>
      <c r="S23" s="44">
        <v>2.32</v>
      </c>
      <c r="T23" s="58" t="s">
        <v>21</v>
      </c>
      <c r="U23" s="44">
        <v>1.08</v>
      </c>
      <c r="V23" s="44">
        <v>0.27</v>
      </c>
      <c r="W23" s="44">
        <v>1</v>
      </c>
      <c r="X23" s="56">
        <f t="shared" si="0"/>
        <v>41.540000000000006</v>
      </c>
    </row>
    <row r="24" spans="2:24" ht="41.25" customHeight="1">
      <c r="B24" s="292" t="s">
        <v>37</v>
      </c>
      <c r="C24" s="55" t="s">
        <v>78</v>
      </c>
      <c r="D24" s="44" t="s">
        <v>21</v>
      </c>
      <c r="E24" s="44">
        <v>3</v>
      </c>
      <c r="F24" s="44" t="s">
        <v>21</v>
      </c>
      <c r="G24" s="44" t="s">
        <v>21</v>
      </c>
      <c r="H24" s="44" t="s">
        <v>21</v>
      </c>
      <c r="I24" s="44" t="s">
        <v>21</v>
      </c>
      <c r="J24" s="44" t="s">
        <v>21</v>
      </c>
      <c r="K24" s="44" t="s">
        <v>21</v>
      </c>
      <c r="L24" s="44">
        <v>2</v>
      </c>
      <c r="M24" s="44">
        <v>1</v>
      </c>
      <c r="N24" s="44" t="s">
        <v>21</v>
      </c>
      <c r="O24" s="44" t="s">
        <v>21</v>
      </c>
      <c r="P24" s="44">
        <v>1</v>
      </c>
      <c r="Q24" s="44" t="s">
        <v>21</v>
      </c>
      <c r="R24" s="44">
        <v>1</v>
      </c>
      <c r="S24" s="44">
        <v>2</v>
      </c>
      <c r="T24" s="58" t="s">
        <v>21</v>
      </c>
      <c r="U24" s="44">
        <v>1</v>
      </c>
      <c r="V24" s="44" t="s">
        <v>21</v>
      </c>
      <c r="W24" s="44" t="s">
        <v>21</v>
      </c>
      <c r="X24" s="58">
        <f t="shared" si="0"/>
        <v>11</v>
      </c>
    </row>
    <row r="25" spans="2:24" ht="41.25" customHeight="1">
      <c r="B25" s="292"/>
      <c r="C25" s="55" t="s">
        <v>214</v>
      </c>
      <c r="D25" s="44" t="s">
        <v>21</v>
      </c>
      <c r="E25" s="44">
        <v>1</v>
      </c>
      <c r="F25" s="44" t="s">
        <v>21</v>
      </c>
      <c r="G25" s="44" t="s">
        <v>21</v>
      </c>
      <c r="H25" s="44" t="s">
        <v>21</v>
      </c>
      <c r="I25" s="44">
        <v>1</v>
      </c>
      <c r="J25" s="44" t="s">
        <v>21</v>
      </c>
      <c r="K25" s="44" t="s">
        <v>21</v>
      </c>
      <c r="L25" s="44" t="s">
        <v>21</v>
      </c>
      <c r="M25" s="44">
        <v>3</v>
      </c>
      <c r="N25" s="44" t="s">
        <v>21</v>
      </c>
      <c r="O25" s="44">
        <v>1</v>
      </c>
      <c r="P25" s="44" t="s">
        <v>21</v>
      </c>
      <c r="Q25" s="44" t="s">
        <v>21</v>
      </c>
      <c r="R25" s="44" t="s">
        <v>21</v>
      </c>
      <c r="S25" s="44">
        <v>1</v>
      </c>
      <c r="T25" s="58" t="s">
        <v>21</v>
      </c>
      <c r="U25" s="44" t="s">
        <v>21</v>
      </c>
      <c r="V25" s="44" t="s">
        <v>21</v>
      </c>
      <c r="W25" s="44" t="s">
        <v>21</v>
      </c>
      <c r="X25" s="58">
        <f t="shared" si="0"/>
        <v>7</v>
      </c>
    </row>
    <row r="26" spans="2:24" ht="41.25" customHeight="1">
      <c r="B26" s="292"/>
      <c r="C26" s="55" t="s">
        <v>40</v>
      </c>
      <c r="D26" s="44" t="s">
        <v>21</v>
      </c>
      <c r="E26" s="44">
        <v>1</v>
      </c>
      <c r="F26" s="44" t="s">
        <v>21</v>
      </c>
      <c r="G26" s="44" t="s">
        <v>21</v>
      </c>
      <c r="H26" s="44" t="s">
        <v>21</v>
      </c>
      <c r="I26" s="44" t="s">
        <v>21</v>
      </c>
      <c r="J26" s="44" t="s">
        <v>21</v>
      </c>
      <c r="K26" s="44" t="s">
        <v>21</v>
      </c>
      <c r="L26" s="44" t="s">
        <v>21</v>
      </c>
      <c r="M26" s="44">
        <v>3</v>
      </c>
      <c r="N26" s="44" t="s">
        <v>21</v>
      </c>
      <c r="O26" s="44" t="s">
        <v>21</v>
      </c>
      <c r="P26" s="44" t="s">
        <v>21</v>
      </c>
      <c r="Q26" s="44" t="s">
        <v>21</v>
      </c>
      <c r="R26" s="44">
        <v>3</v>
      </c>
      <c r="S26" s="44" t="s">
        <v>21</v>
      </c>
      <c r="T26" s="58" t="s">
        <v>21</v>
      </c>
      <c r="U26" s="44">
        <v>1</v>
      </c>
      <c r="V26" s="44" t="s">
        <v>21</v>
      </c>
      <c r="W26" s="44" t="s">
        <v>21</v>
      </c>
      <c r="X26" s="58">
        <f t="shared" si="0"/>
        <v>8</v>
      </c>
    </row>
    <row r="27" spans="2:24" ht="41.25" customHeight="1">
      <c r="B27" s="292"/>
      <c r="C27" s="55" t="s">
        <v>411</v>
      </c>
      <c r="D27" s="44" t="s">
        <v>21</v>
      </c>
      <c r="E27" s="44">
        <v>1</v>
      </c>
      <c r="F27" s="44" t="s">
        <v>21</v>
      </c>
      <c r="G27" s="44" t="s">
        <v>21</v>
      </c>
      <c r="H27" s="44" t="s">
        <v>21</v>
      </c>
      <c r="I27" s="44">
        <v>1</v>
      </c>
      <c r="J27" s="44" t="s">
        <v>21</v>
      </c>
      <c r="K27" s="44" t="s">
        <v>21</v>
      </c>
      <c r="L27" s="44" t="s">
        <v>21</v>
      </c>
      <c r="M27" s="44" t="s">
        <v>21</v>
      </c>
      <c r="N27" s="44">
        <v>1</v>
      </c>
      <c r="O27" s="44" t="s">
        <v>21</v>
      </c>
      <c r="P27" s="44">
        <v>1</v>
      </c>
      <c r="Q27" s="44" t="s">
        <v>21</v>
      </c>
      <c r="R27" s="44" t="s">
        <v>21</v>
      </c>
      <c r="S27" s="44" t="s">
        <v>21</v>
      </c>
      <c r="T27" s="58" t="s">
        <v>21</v>
      </c>
      <c r="U27" s="44" t="s">
        <v>21</v>
      </c>
      <c r="V27" s="44" t="s">
        <v>21</v>
      </c>
      <c r="W27" s="44" t="s">
        <v>21</v>
      </c>
      <c r="X27" s="58">
        <f t="shared" si="0"/>
        <v>4</v>
      </c>
    </row>
    <row r="28" spans="3:24" ht="41.25" customHeight="1">
      <c r="C28" s="55" t="s">
        <v>41</v>
      </c>
      <c r="D28" s="44">
        <v>1</v>
      </c>
      <c r="E28" s="44">
        <v>3</v>
      </c>
      <c r="F28" s="44">
        <v>3</v>
      </c>
      <c r="G28" s="44">
        <v>1</v>
      </c>
      <c r="H28" s="44">
        <v>1</v>
      </c>
      <c r="I28" s="44">
        <v>1</v>
      </c>
      <c r="J28" s="44">
        <v>1</v>
      </c>
      <c r="K28" s="44">
        <v>3</v>
      </c>
      <c r="L28" s="44">
        <v>2</v>
      </c>
      <c r="M28" s="44">
        <v>6</v>
      </c>
      <c r="N28" s="44">
        <v>4</v>
      </c>
      <c r="O28" s="44">
        <v>3</v>
      </c>
      <c r="P28" s="44">
        <v>1</v>
      </c>
      <c r="Q28" s="44" t="s">
        <v>21</v>
      </c>
      <c r="R28" s="44">
        <v>1</v>
      </c>
      <c r="S28" s="44">
        <v>2</v>
      </c>
      <c r="T28" s="58" t="s">
        <v>21</v>
      </c>
      <c r="U28" s="44">
        <v>3</v>
      </c>
      <c r="V28" s="44" t="s">
        <v>21</v>
      </c>
      <c r="W28" s="44" t="s">
        <v>21</v>
      </c>
      <c r="X28" s="58">
        <f t="shared" si="0"/>
        <v>36</v>
      </c>
    </row>
    <row r="29" spans="3:24" ht="41.25" customHeight="1">
      <c r="C29" s="55" t="s">
        <v>267</v>
      </c>
      <c r="D29" s="44" t="s">
        <v>21</v>
      </c>
      <c r="E29" s="44" t="s">
        <v>21</v>
      </c>
      <c r="F29" s="44" t="s">
        <v>21</v>
      </c>
      <c r="G29" s="44" t="s">
        <v>21</v>
      </c>
      <c r="H29" s="44" t="s">
        <v>21</v>
      </c>
      <c r="I29" s="44">
        <v>1</v>
      </c>
      <c r="J29" s="44" t="s">
        <v>21</v>
      </c>
      <c r="K29" s="44">
        <v>1</v>
      </c>
      <c r="L29" s="44" t="s">
        <v>21</v>
      </c>
      <c r="M29" s="44">
        <v>1</v>
      </c>
      <c r="N29" s="44">
        <v>1</v>
      </c>
      <c r="O29" s="44">
        <v>1</v>
      </c>
      <c r="P29" s="44">
        <v>1</v>
      </c>
      <c r="Q29" s="44" t="s">
        <v>21</v>
      </c>
      <c r="R29" s="44" t="s">
        <v>21</v>
      </c>
      <c r="S29" s="44" t="s">
        <v>21</v>
      </c>
      <c r="T29" s="44" t="s">
        <v>21</v>
      </c>
      <c r="U29" s="44" t="s">
        <v>21</v>
      </c>
      <c r="V29" s="44">
        <v>1</v>
      </c>
      <c r="W29" s="44" t="s">
        <v>21</v>
      </c>
      <c r="X29" s="58">
        <f t="shared" si="0"/>
        <v>7</v>
      </c>
    </row>
    <row r="30" spans="2:24" ht="41.25" customHeight="1">
      <c r="B30" s="290" t="s">
        <v>42</v>
      </c>
      <c r="C30" s="55" t="s">
        <v>43</v>
      </c>
      <c r="D30" s="44" t="s">
        <v>21</v>
      </c>
      <c r="E30" s="44" t="s">
        <v>21</v>
      </c>
      <c r="F30" s="44">
        <v>1</v>
      </c>
      <c r="G30" s="58">
        <v>1</v>
      </c>
      <c r="H30" s="44" t="s">
        <v>21</v>
      </c>
      <c r="I30" s="44" t="s">
        <v>21</v>
      </c>
      <c r="J30" s="44" t="s">
        <v>21</v>
      </c>
      <c r="K30" s="44">
        <v>1</v>
      </c>
      <c r="L30" s="44">
        <v>2</v>
      </c>
      <c r="M30" s="44" t="s">
        <v>21</v>
      </c>
      <c r="N30" s="44" t="s">
        <v>21</v>
      </c>
      <c r="O30" s="44" t="s">
        <v>21</v>
      </c>
      <c r="P30" s="44" t="s">
        <v>21</v>
      </c>
      <c r="Q30" s="44" t="s">
        <v>21</v>
      </c>
      <c r="R30" s="58">
        <v>1</v>
      </c>
      <c r="S30" s="58">
        <v>1</v>
      </c>
      <c r="T30" s="58" t="s">
        <v>21</v>
      </c>
      <c r="U30" s="58">
        <v>1</v>
      </c>
      <c r="V30" s="44" t="s">
        <v>21</v>
      </c>
      <c r="W30" s="44">
        <v>1</v>
      </c>
      <c r="X30" s="58">
        <f t="shared" si="0"/>
        <v>9</v>
      </c>
    </row>
    <row r="31" spans="2:24" ht="41.25" customHeight="1">
      <c r="B31" s="290"/>
      <c r="C31" s="55" t="s">
        <v>79</v>
      </c>
      <c r="D31" s="44" t="s">
        <v>21</v>
      </c>
      <c r="E31" s="44" t="s">
        <v>21</v>
      </c>
      <c r="F31" s="44">
        <v>1</v>
      </c>
      <c r="G31" s="58">
        <v>1</v>
      </c>
      <c r="H31" s="44" t="s">
        <v>21</v>
      </c>
      <c r="I31" s="44" t="s">
        <v>21</v>
      </c>
      <c r="J31" s="44" t="s">
        <v>21</v>
      </c>
      <c r="K31" s="44">
        <v>1</v>
      </c>
      <c r="L31" s="44">
        <v>2</v>
      </c>
      <c r="M31" s="44" t="s">
        <v>21</v>
      </c>
      <c r="N31" s="44" t="s">
        <v>21</v>
      </c>
      <c r="O31" s="44" t="s">
        <v>21</v>
      </c>
      <c r="P31" s="44" t="s">
        <v>21</v>
      </c>
      <c r="Q31" s="44" t="s">
        <v>21</v>
      </c>
      <c r="R31" s="58">
        <v>1</v>
      </c>
      <c r="S31" s="58">
        <v>1</v>
      </c>
      <c r="T31" s="58" t="s">
        <v>21</v>
      </c>
      <c r="U31" s="58">
        <v>1</v>
      </c>
      <c r="V31" s="44">
        <v>1</v>
      </c>
      <c r="W31" s="44">
        <v>1</v>
      </c>
      <c r="X31" s="58">
        <f t="shared" si="0"/>
        <v>10</v>
      </c>
    </row>
    <row r="32" spans="2:24" ht="41.25" customHeight="1">
      <c r="B32" s="290"/>
      <c r="C32" s="55" t="s">
        <v>45</v>
      </c>
      <c r="D32" s="44" t="s">
        <v>21</v>
      </c>
      <c r="E32" s="44" t="s">
        <v>21</v>
      </c>
      <c r="F32" s="44">
        <v>1</v>
      </c>
      <c r="G32" s="58">
        <v>1</v>
      </c>
      <c r="H32" s="44" t="s">
        <v>21</v>
      </c>
      <c r="I32" s="44" t="s">
        <v>21</v>
      </c>
      <c r="J32" s="44" t="s">
        <v>21</v>
      </c>
      <c r="K32" s="44">
        <v>1</v>
      </c>
      <c r="L32" s="44">
        <v>2</v>
      </c>
      <c r="M32" s="44" t="s">
        <v>21</v>
      </c>
      <c r="N32" s="44" t="s">
        <v>21</v>
      </c>
      <c r="O32" s="44" t="s">
        <v>21</v>
      </c>
      <c r="P32" s="44" t="s">
        <v>21</v>
      </c>
      <c r="Q32" s="44" t="s">
        <v>21</v>
      </c>
      <c r="R32" s="58">
        <v>1</v>
      </c>
      <c r="S32" s="58">
        <v>1</v>
      </c>
      <c r="T32" s="58" t="s">
        <v>21</v>
      </c>
      <c r="U32" s="58">
        <v>1</v>
      </c>
      <c r="V32" s="44" t="s">
        <v>21</v>
      </c>
      <c r="W32" s="44">
        <v>1</v>
      </c>
      <c r="X32" s="58">
        <f t="shared" si="0"/>
        <v>9</v>
      </c>
    </row>
    <row r="33" spans="2:24" ht="41.25" customHeight="1">
      <c r="B33" s="177"/>
      <c r="C33" s="55" t="s">
        <v>46</v>
      </c>
      <c r="D33" s="44" t="s">
        <v>21</v>
      </c>
      <c r="E33" s="44" t="s">
        <v>21</v>
      </c>
      <c r="F33" s="44" t="s">
        <v>21</v>
      </c>
      <c r="G33" s="44" t="s">
        <v>21</v>
      </c>
      <c r="H33" s="44" t="s">
        <v>21</v>
      </c>
      <c r="I33" s="44" t="s">
        <v>21</v>
      </c>
      <c r="J33" s="44" t="s">
        <v>21</v>
      </c>
      <c r="K33" s="44" t="s">
        <v>21</v>
      </c>
      <c r="L33" s="44" t="s">
        <v>21</v>
      </c>
      <c r="M33" s="44" t="s">
        <v>21</v>
      </c>
      <c r="N33" s="44" t="s">
        <v>21</v>
      </c>
      <c r="O33" s="44" t="s">
        <v>21</v>
      </c>
      <c r="P33" s="44" t="s">
        <v>21</v>
      </c>
      <c r="Q33" s="44" t="s">
        <v>21</v>
      </c>
      <c r="R33" s="44" t="s">
        <v>21</v>
      </c>
      <c r="S33" s="44" t="s">
        <v>21</v>
      </c>
      <c r="T33" s="44" t="s">
        <v>21</v>
      </c>
      <c r="U33" s="44" t="s">
        <v>21</v>
      </c>
      <c r="V33" s="44" t="s">
        <v>21</v>
      </c>
      <c r="W33" s="44" t="s">
        <v>21</v>
      </c>
      <c r="X33" s="58">
        <f t="shared" si="0"/>
        <v>0</v>
      </c>
    </row>
    <row r="34" spans="1:24" ht="41.25" customHeight="1">
      <c r="A34" s="245"/>
      <c r="B34" s="177"/>
      <c r="C34" s="55" t="s">
        <v>577</v>
      </c>
      <c r="D34" s="44">
        <v>2</v>
      </c>
      <c r="E34" s="44">
        <v>1</v>
      </c>
      <c r="F34" s="44">
        <v>1</v>
      </c>
      <c r="G34" s="44">
        <v>1</v>
      </c>
      <c r="H34" s="44">
        <v>1</v>
      </c>
      <c r="I34" s="44">
        <v>1</v>
      </c>
      <c r="J34" s="44">
        <v>1</v>
      </c>
      <c r="K34" s="44">
        <v>1</v>
      </c>
      <c r="L34" s="44">
        <v>4</v>
      </c>
      <c r="M34" s="44">
        <v>1</v>
      </c>
      <c r="N34" s="44">
        <v>1</v>
      </c>
      <c r="O34" s="44">
        <v>2</v>
      </c>
      <c r="P34" s="44">
        <v>2</v>
      </c>
      <c r="Q34" s="44">
        <v>1</v>
      </c>
      <c r="R34" s="44">
        <v>1</v>
      </c>
      <c r="S34" s="44">
        <v>2</v>
      </c>
      <c r="T34" s="58" t="s">
        <v>21</v>
      </c>
      <c r="U34" s="44">
        <v>3</v>
      </c>
      <c r="V34" s="44">
        <v>1</v>
      </c>
      <c r="W34" s="44">
        <v>1</v>
      </c>
      <c r="X34" s="58">
        <f t="shared" si="0"/>
        <v>28</v>
      </c>
    </row>
  </sheetData>
  <sheetProtection selectLockedCells="1" selectUnlockedCells="1"/>
  <mergeCells count="8">
    <mergeCell ref="Z4:AC4"/>
    <mergeCell ref="B7:B9"/>
    <mergeCell ref="B24:B27"/>
    <mergeCell ref="B30:B32"/>
    <mergeCell ref="D2:Q2"/>
    <mergeCell ref="U2:X2"/>
    <mergeCell ref="D3:T3"/>
    <mergeCell ref="U3:W3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7"/>
  <sheetViews>
    <sheetView zoomScale="50" zoomScaleNormal="50" zoomScalePageLayoutView="0" workbookViewId="0" topLeftCell="A4">
      <selection activeCell="AD19" sqref="AD19"/>
    </sheetView>
  </sheetViews>
  <sheetFormatPr defaultColWidth="9.00390625" defaultRowHeight="12.75"/>
  <cols>
    <col min="1" max="1" width="9.125" style="39" customWidth="1"/>
    <col min="2" max="2" width="6.375" style="39" customWidth="1"/>
    <col min="3" max="3" width="62.75390625" style="47" customWidth="1"/>
    <col min="4" max="7" width="20.375" style="47" customWidth="1"/>
    <col min="8" max="13" width="14.75390625" style="39" customWidth="1"/>
    <col min="14" max="14" width="14.75390625" style="46" customWidth="1"/>
    <col min="15" max="16" width="9.125" style="39" customWidth="1"/>
    <col min="17" max="17" width="9.625" style="39" customWidth="1"/>
    <col min="18" max="18" width="10.75390625" style="39" customWidth="1"/>
    <col min="19" max="19" width="9.625" style="39" customWidth="1"/>
    <col min="20" max="20" width="12.25390625" style="39" customWidth="1"/>
    <col min="21" max="16384" width="9.125" style="39" customWidth="1"/>
  </cols>
  <sheetData>
    <row r="2" spans="3:17" ht="39.75" customHeight="1">
      <c r="C2" s="47" t="s">
        <v>3</v>
      </c>
      <c r="H2" s="246"/>
      <c r="I2" s="246"/>
      <c r="J2" s="246"/>
      <c r="K2" s="246"/>
      <c r="L2" s="246"/>
      <c r="M2" s="246"/>
      <c r="N2" s="102"/>
      <c r="O2" s="102"/>
      <c r="P2" s="102"/>
      <c r="Q2" s="102"/>
    </row>
    <row r="3" ht="20.25">
      <c r="N3" s="102"/>
    </row>
    <row r="4" spans="3:20" s="46" customFormat="1" ht="110.25" customHeight="1">
      <c r="C4" s="47"/>
      <c r="D4" s="49" t="s">
        <v>578</v>
      </c>
      <c r="E4" s="247" t="s">
        <v>579</v>
      </c>
      <c r="F4" s="247" t="s">
        <v>580</v>
      </c>
      <c r="G4" s="247" t="s">
        <v>11</v>
      </c>
      <c r="H4" s="49" t="s">
        <v>353</v>
      </c>
      <c r="I4" s="49" t="s">
        <v>370</v>
      </c>
      <c r="J4" s="49" t="s">
        <v>11</v>
      </c>
      <c r="K4" s="49" t="s">
        <v>444</v>
      </c>
      <c r="L4" s="49" t="s">
        <v>499</v>
      </c>
      <c r="M4" s="49" t="s">
        <v>581</v>
      </c>
      <c r="N4" s="248" t="s">
        <v>12</v>
      </c>
      <c r="P4" s="289" t="s">
        <v>65</v>
      </c>
      <c r="Q4" s="289"/>
      <c r="R4" s="289"/>
      <c r="S4" s="289"/>
      <c r="T4" s="52" t="s">
        <v>14</v>
      </c>
    </row>
    <row r="5" spans="3:20" s="46" customFormat="1" ht="41.25" customHeight="1">
      <c r="C5" s="53" t="s">
        <v>15</v>
      </c>
      <c r="D5" s="249" t="s">
        <v>16</v>
      </c>
      <c r="E5" s="249" t="s">
        <v>17</v>
      </c>
      <c r="F5" s="249" t="s">
        <v>19</v>
      </c>
      <c r="G5" s="249" t="s">
        <v>17</v>
      </c>
      <c r="H5" s="53" t="s">
        <v>16</v>
      </c>
      <c r="I5" s="53" t="s">
        <v>19</v>
      </c>
      <c r="J5" s="53" t="s">
        <v>17</v>
      </c>
      <c r="K5" s="53" t="s">
        <v>17</v>
      </c>
      <c r="L5" s="53" t="s">
        <v>16</v>
      </c>
      <c r="M5" s="53" t="s">
        <v>16</v>
      </c>
      <c r="N5" s="52"/>
      <c r="P5" s="44" t="s">
        <v>18</v>
      </c>
      <c r="Q5" s="44" t="s">
        <v>16</v>
      </c>
      <c r="R5" s="44" t="s">
        <v>19</v>
      </c>
      <c r="S5" s="44" t="s">
        <v>17</v>
      </c>
      <c r="T5" s="44"/>
    </row>
    <row r="6" spans="3:20" ht="40.5">
      <c r="C6" s="53" t="s">
        <v>67</v>
      </c>
      <c r="D6" s="53"/>
      <c r="E6" s="53"/>
      <c r="F6" s="53"/>
      <c r="G6" s="53"/>
      <c r="H6" s="44"/>
      <c r="I6" s="44"/>
      <c r="J6" s="44"/>
      <c r="K6" s="44"/>
      <c r="L6" s="44"/>
      <c r="M6" s="44"/>
      <c r="N6" s="44"/>
      <c r="P6" s="56">
        <v>0</v>
      </c>
      <c r="Q6" s="56">
        <f>L7+H7+M7+D7</f>
        <v>44.35</v>
      </c>
      <c r="R6" s="56">
        <f>F7+I7</f>
        <v>79.4</v>
      </c>
      <c r="S6" s="56">
        <f>K7+E8+G8+J8</f>
        <v>15</v>
      </c>
      <c r="T6" s="56">
        <f>SUM(P6:S6)</f>
        <v>138.75</v>
      </c>
    </row>
    <row r="7" spans="2:14" ht="41.25" customHeight="1">
      <c r="B7" s="292" t="s">
        <v>22</v>
      </c>
      <c r="C7" s="53" t="s">
        <v>430</v>
      </c>
      <c r="D7" s="103">
        <v>14.5</v>
      </c>
      <c r="E7" s="103"/>
      <c r="F7" s="103">
        <v>61.4</v>
      </c>
      <c r="G7" s="103"/>
      <c r="H7" s="56">
        <v>7.5</v>
      </c>
      <c r="I7" s="56">
        <v>18</v>
      </c>
      <c r="J7" s="56"/>
      <c r="K7" s="56">
        <v>8.7</v>
      </c>
      <c r="L7" s="56">
        <v>17.8</v>
      </c>
      <c r="M7" s="56">
        <v>4.55</v>
      </c>
      <c r="N7" s="56">
        <f>SUM(D7:M7)</f>
        <v>132.45000000000002</v>
      </c>
    </row>
    <row r="8" spans="2:14" ht="41.25" customHeight="1">
      <c r="B8" s="292"/>
      <c r="C8" s="53" t="s">
        <v>582</v>
      </c>
      <c r="D8" s="53"/>
      <c r="E8" s="53">
        <v>0.9</v>
      </c>
      <c r="F8" s="53"/>
      <c r="G8" s="53">
        <v>1.4</v>
      </c>
      <c r="H8" s="56" t="s">
        <v>21</v>
      </c>
      <c r="I8" s="56"/>
      <c r="J8" s="56">
        <v>4</v>
      </c>
      <c r="K8" s="56" t="s">
        <v>21</v>
      </c>
      <c r="L8" s="56" t="s">
        <v>21</v>
      </c>
      <c r="M8" s="56"/>
      <c r="N8" s="44">
        <f aca="true" t="shared" si="0" ref="N8:N16">SUM(D8:L8)</f>
        <v>6.3</v>
      </c>
    </row>
    <row r="9" spans="3:23" ht="41.25" customHeight="1">
      <c r="C9" s="53" t="s">
        <v>25</v>
      </c>
      <c r="D9" s="53"/>
      <c r="E9" s="141"/>
      <c r="F9" s="141">
        <v>1</v>
      </c>
      <c r="G9" s="141">
        <v>1</v>
      </c>
      <c r="H9" s="57">
        <v>1</v>
      </c>
      <c r="I9" s="57">
        <v>1</v>
      </c>
      <c r="J9" s="57">
        <v>1</v>
      </c>
      <c r="K9" s="57">
        <v>2</v>
      </c>
      <c r="L9" s="57"/>
      <c r="M9" s="57">
        <v>1</v>
      </c>
      <c r="N9" s="57">
        <f t="shared" si="0"/>
        <v>7</v>
      </c>
      <c r="W9" s="250"/>
    </row>
    <row r="10" spans="3:23" ht="41.25" customHeight="1">
      <c r="C10" s="53" t="s">
        <v>71</v>
      </c>
      <c r="D10" s="53"/>
      <c r="E10" s="141">
        <v>1</v>
      </c>
      <c r="F10" s="141">
        <v>1</v>
      </c>
      <c r="G10" s="141"/>
      <c r="H10" s="57"/>
      <c r="I10" s="57"/>
      <c r="J10" s="57"/>
      <c r="K10" s="57"/>
      <c r="L10" s="57">
        <v>1</v>
      </c>
      <c r="M10" s="57"/>
      <c r="N10" s="57">
        <f t="shared" si="0"/>
        <v>3</v>
      </c>
      <c r="W10" s="250"/>
    </row>
    <row r="11" spans="3:14" ht="41.25" customHeight="1">
      <c r="C11" s="53" t="s">
        <v>27</v>
      </c>
      <c r="D11" s="53"/>
      <c r="E11" s="141"/>
      <c r="F11" s="141"/>
      <c r="G11" s="141"/>
      <c r="H11" s="57" t="s">
        <v>21</v>
      </c>
      <c r="I11" s="57"/>
      <c r="J11" s="57"/>
      <c r="K11" s="57">
        <v>1</v>
      </c>
      <c r="L11" s="57"/>
      <c r="M11" s="57"/>
      <c r="N11" s="57">
        <f t="shared" si="0"/>
        <v>1</v>
      </c>
    </row>
    <row r="12" spans="3:14" ht="41.25" customHeight="1">
      <c r="C12" s="53" t="s">
        <v>583</v>
      </c>
      <c r="D12" s="53"/>
      <c r="E12" s="141"/>
      <c r="F12" s="141"/>
      <c r="G12" s="141">
        <v>1</v>
      </c>
      <c r="H12" s="57" t="s">
        <v>21</v>
      </c>
      <c r="I12" s="57"/>
      <c r="J12" s="57">
        <v>1</v>
      </c>
      <c r="K12" s="57" t="s">
        <v>21</v>
      </c>
      <c r="L12" s="57"/>
      <c r="M12" s="57"/>
      <c r="N12" s="57">
        <f t="shared" si="0"/>
        <v>2</v>
      </c>
    </row>
    <row r="13" spans="2:14" ht="41.25" customHeight="1">
      <c r="B13" s="292" t="s">
        <v>74</v>
      </c>
      <c r="C13" s="53" t="s">
        <v>30</v>
      </c>
      <c r="D13" s="53"/>
      <c r="E13" s="53"/>
      <c r="F13" s="53">
        <v>2.95</v>
      </c>
      <c r="G13" s="53"/>
      <c r="H13" s="44">
        <v>1.85</v>
      </c>
      <c r="I13" s="44">
        <v>1.85</v>
      </c>
      <c r="J13" s="44"/>
      <c r="K13" s="44" t="s">
        <v>21</v>
      </c>
      <c r="L13" s="44">
        <v>1.84</v>
      </c>
      <c r="M13" s="44">
        <v>2.94</v>
      </c>
      <c r="N13" s="44">
        <f t="shared" si="0"/>
        <v>8.49</v>
      </c>
    </row>
    <row r="14" spans="2:14" ht="41.25" customHeight="1">
      <c r="B14" s="292"/>
      <c r="C14" s="53" t="s">
        <v>31</v>
      </c>
      <c r="D14" s="53"/>
      <c r="E14" s="53">
        <v>2.97</v>
      </c>
      <c r="F14" s="53"/>
      <c r="G14" s="53">
        <v>4.62</v>
      </c>
      <c r="H14" s="56"/>
      <c r="I14" s="56"/>
      <c r="J14" s="56">
        <v>13.2</v>
      </c>
      <c r="K14" s="56">
        <v>22.24</v>
      </c>
      <c r="L14" s="56"/>
      <c r="M14" s="56"/>
      <c r="N14" s="44">
        <f t="shared" si="0"/>
        <v>43.03</v>
      </c>
    </row>
    <row r="15" spans="3:14" ht="41.25" customHeight="1">
      <c r="C15" s="53" t="s">
        <v>76</v>
      </c>
      <c r="D15" s="53"/>
      <c r="E15" s="53"/>
      <c r="F15" s="53"/>
      <c r="G15" s="53"/>
      <c r="H15" s="44" t="s">
        <v>21</v>
      </c>
      <c r="I15" s="44"/>
      <c r="J15" s="44"/>
      <c r="K15" s="44">
        <v>1</v>
      </c>
      <c r="L15" s="44" t="s">
        <v>21</v>
      </c>
      <c r="M15" s="44"/>
      <c r="N15" s="44">
        <f t="shared" si="0"/>
        <v>1</v>
      </c>
    </row>
    <row r="16" spans="3:14" ht="41.25" customHeight="1">
      <c r="C16" s="53" t="s">
        <v>72</v>
      </c>
      <c r="D16" s="53"/>
      <c r="E16" s="53"/>
      <c r="F16" s="53"/>
      <c r="G16" s="53"/>
      <c r="H16" s="44" t="s">
        <v>21</v>
      </c>
      <c r="I16" s="44"/>
      <c r="J16" s="44"/>
      <c r="K16" s="44" t="s">
        <v>21</v>
      </c>
      <c r="L16" s="44" t="s">
        <v>21</v>
      </c>
      <c r="M16" s="44"/>
      <c r="N16" s="44">
        <f t="shared" si="0"/>
        <v>0</v>
      </c>
    </row>
    <row r="17" spans="3:14" ht="41.25" customHeight="1">
      <c r="C17" s="53" t="s">
        <v>32</v>
      </c>
      <c r="D17" s="53">
        <v>1</v>
      </c>
      <c r="E17" s="53">
        <v>1</v>
      </c>
      <c r="F17" s="53">
        <v>3</v>
      </c>
      <c r="G17" s="53">
        <v>2</v>
      </c>
      <c r="H17" s="44">
        <v>2</v>
      </c>
      <c r="I17" s="44">
        <v>2</v>
      </c>
      <c r="J17" s="44">
        <v>2</v>
      </c>
      <c r="K17" s="44">
        <v>1</v>
      </c>
      <c r="L17" s="44">
        <v>2</v>
      </c>
      <c r="M17" s="44">
        <v>1</v>
      </c>
      <c r="N17" s="44">
        <f>SUM(D17:M17)</f>
        <v>17</v>
      </c>
    </row>
    <row r="18" spans="3:14" ht="41.25" customHeight="1">
      <c r="C18" s="53" t="s">
        <v>191</v>
      </c>
      <c r="D18" s="53"/>
      <c r="E18" s="53"/>
      <c r="F18" s="53">
        <v>1</v>
      </c>
      <c r="G18" s="53"/>
      <c r="H18" s="44" t="s">
        <v>21</v>
      </c>
      <c r="I18" s="44">
        <v>1</v>
      </c>
      <c r="J18" s="44"/>
      <c r="K18" s="44" t="s">
        <v>21</v>
      </c>
      <c r="L18" s="44" t="s">
        <v>21</v>
      </c>
      <c r="M18" s="44"/>
      <c r="N18" s="44">
        <f aca="true" t="shared" si="1" ref="N18:N32">SUM(D18:L18)</f>
        <v>2</v>
      </c>
    </row>
    <row r="19" spans="3:14" ht="41.25" customHeight="1">
      <c r="C19" s="53" t="s">
        <v>254</v>
      </c>
      <c r="D19" s="53"/>
      <c r="E19" s="53"/>
      <c r="F19" s="53"/>
      <c r="G19" s="53"/>
      <c r="H19" s="44" t="s">
        <v>21</v>
      </c>
      <c r="I19" s="44"/>
      <c r="J19" s="44"/>
      <c r="K19" s="44" t="s">
        <v>21</v>
      </c>
      <c r="L19" s="44" t="s">
        <v>21</v>
      </c>
      <c r="M19" s="44"/>
      <c r="N19" s="44">
        <f t="shared" si="1"/>
        <v>0</v>
      </c>
    </row>
    <row r="20" spans="3:14" ht="41.25" customHeight="1">
      <c r="C20" s="53" t="s">
        <v>193</v>
      </c>
      <c r="D20" s="53"/>
      <c r="E20" s="53"/>
      <c r="F20" s="53"/>
      <c r="G20" s="53"/>
      <c r="H20" s="44" t="s">
        <v>21</v>
      </c>
      <c r="I20" s="44"/>
      <c r="J20" s="44"/>
      <c r="K20" s="44" t="s">
        <v>21</v>
      </c>
      <c r="L20" s="44" t="s">
        <v>21</v>
      </c>
      <c r="M20" s="44"/>
      <c r="N20" s="44">
        <f t="shared" si="1"/>
        <v>0</v>
      </c>
    </row>
    <row r="21" spans="3:14" ht="45.75" customHeight="1">
      <c r="C21" s="53" t="s">
        <v>194</v>
      </c>
      <c r="D21" s="53"/>
      <c r="E21" s="53"/>
      <c r="F21" s="53"/>
      <c r="G21" s="53">
        <v>4</v>
      </c>
      <c r="H21" s="44" t="s">
        <v>21</v>
      </c>
      <c r="I21" s="44"/>
      <c r="J21" s="44">
        <v>1</v>
      </c>
      <c r="K21" s="44" t="s">
        <v>21</v>
      </c>
      <c r="L21" s="44" t="s">
        <v>21</v>
      </c>
      <c r="M21" s="44"/>
      <c r="N21" s="44">
        <f t="shared" si="1"/>
        <v>5</v>
      </c>
    </row>
    <row r="22" spans="3:22" ht="41.25" customHeight="1">
      <c r="C22" s="53" t="s">
        <v>195</v>
      </c>
      <c r="D22" s="53"/>
      <c r="E22" s="53"/>
      <c r="F22" s="53"/>
      <c r="G22" s="53">
        <v>4</v>
      </c>
      <c r="H22" s="44" t="s">
        <v>21</v>
      </c>
      <c r="I22" s="44"/>
      <c r="J22" s="44">
        <v>1</v>
      </c>
      <c r="K22" s="44" t="s">
        <v>21</v>
      </c>
      <c r="L22" s="44" t="s">
        <v>21</v>
      </c>
      <c r="M22" s="44"/>
      <c r="N22" s="44">
        <f t="shared" si="1"/>
        <v>5</v>
      </c>
      <c r="T22" s="39">
        <v>3.3</v>
      </c>
      <c r="U22" s="39">
        <v>18</v>
      </c>
      <c r="V22" s="39">
        <f>T22*U22</f>
        <v>59.4</v>
      </c>
    </row>
    <row r="23" spans="3:14" ht="41.25" customHeight="1">
      <c r="C23" s="53" t="s">
        <v>33</v>
      </c>
      <c r="D23" s="53">
        <v>1</v>
      </c>
      <c r="E23" s="53"/>
      <c r="F23" s="53">
        <v>3</v>
      </c>
      <c r="G23" s="53"/>
      <c r="H23" s="44" t="s">
        <v>21</v>
      </c>
      <c r="I23" s="44">
        <v>2</v>
      </c>
      <c r="J23" s="44"/>
      <c r="K23" s="44">
        <v>1</v>
      </c>
      <c r="L23" s="44" t="s">
        <v>21</v>
      </c>
      <c r="M23" s="44">
        <v>1</v>
      </c>
      <c r="N23" s="44">
        <f t="shared" si="1"/>
        <v>7</v>
      </c>
    </row>
    <row r="24" spans="3:14" ht="41.25" customHeight="1">
      <c r="C24" s="53" t="s">
        <v>34</v>
      </c>
      <c r="D24" s="53"/>
      <c r="E24" s="53"/>
      <c r="F24" s="53"/>
      <c r="G24" s="53">
        <v>1</v>
      </c>
      <c r="H24" s="44"/>
      <c r="I24" s="44"/>
      <c r="J24" s="44"/>
      <c r="K24" s="44" t="s">
        <v>21</v>
      </c>
      <c r="L24" s="44" t="s">
        <v>21</v>
      </c>
      <c r="M24" s="44"/>
      <c r="N24" s="44">
        <f t="shared" si="1"/>
        <v>1</v>
      </c>
    </row>
    <row r="25" spans="3:14" ht="42.75" customHeight="1">
      <c r="C25" s="53" t="s">
        <v>584</v>
      </c>
      <c r="D25" s="53">
        <v>1.84</v>
      </c>
      <c r="E25" s="53"/>
      <c r="F25" s="53">
        <v>15.4</v>
      </c>
      <c r="G25" s="53">
        <v>0.8</v>
      </c>
      <c r="H25" s="44">
        <v>1.8</v>
      </c>
      <c r="I25" s="44"/>
      <c r="J25" s="44"/>
      <c r="K25" s="44" t="s">
        <v>21</v>
      </c>
      <c r="L25" s="44" t="s">
        <v>21</v>
      </c>
      <c r="M25" s="44"/>
      <c r="N25" s="44">
        <f t="shared" si="1"/>
        <v>19.840000000000003</v>
      </c>
    </row>
    <row r="26" spans="2:14" ht="41.25" customHeight="1">
      <c r="B26" s="292" t="s">
        <v>37</v>
      </c>
      <c r="C26" s="53" t="s">
        <v>585</v>
      </c>
      <c r="D26" s="53"/>
      <c r="E26" s="53">
        <v>1</v>
      </c>
      <c r="F26" s="53">
        <v>5</v>
      </c>
      <c r="G26" s="53"/>
      <c r="H26" s="44">
        <v>1</v>
      </c>
      <c r="I26" s="44"/>
      <c r="J26" s="44"/>
      <c r="K26" s="44" t="s">
        <v>21</v>
      </c>
      <c r="L26" s="44">
        <v>3</v>
      </c>
      <c r="M26" s="44"/>
      <c r="N26" s="44">
        <f t="shared" si="1"/>
        <v>10</v>
      </c>
    </row>
    <row r="27" spans="2:14" ht="41.25" customHeight="1">
      <c r="B27" s="292"/>
      <c r="C27" s="53" t="s">
        <v>199</v>
      </c>
      <c r="D27" s="53"/>
      <c r="E27" s="53"/>
      <c r="F27" s="53">
        <v>4</v>
      </c>
      <c r="G27" s="53"/>
      <c r="H27" s="44" t="s">
        <v>21</v>
      </c>
      <c r="I27" s="44">
        <v>1</v>
      </c>
      <c r="J27" s="44"/>
      <c r="K27" s="44" t="s">
        <v>21</v>
      </c>
      <c r="L27" s="44" t="s">
        <v>21</v>
      </c>
      <c r="M27" s="44"/>
      <c r="N27" s="44">
        <f t="shared" si="1"/>
        <v>5</v>
      </c>
    </row>
    <row r="28" spans="2:14" ht="41.25" customHeight="1">
      <c r="B28" s="292"/>
      <c r="C28" s="53" t="s">
        <v>39</v>
      </c>
      <c r="D28" s="53"/>
      <c r="E28" s="53"/>
      <c r="F28" s="53">
        <v>4</v>
      </c>
      <c r="G28" s="53"/>
      <c r="H28" s="44" t="s">
        <v>21</v>
      </c>
      <c r="I28" s="44"/>
      <c r="J28" s="44"/>
      <c r="K28" s="44" t="s">
        <v>21</v>
      </c>
      <c r="L28" s="44">
        <v>2</v>
      </c>
      <c r="M28" s="44"/>
      <c r="N28" s="44">
        <f t="shared" si="1"/>
        <v>6</v>
      </c>
    </row>
    <row r="29" spans="2:14" ht="41.25" customHeight="1">
      <c r="B29" s="292"/>
      <c r="C29" s="53" t="s">
        <v>200</v>
      </c>
      <c r="D29" s="53"/>
      <c r="E29" s="53"/>
      <c r="F29" s="53"/>
      <c r="G29" s="53"/>
      <c r="H29" s="44" t="s">
        <v>21</v>
      </c>
      <c r="I29" s="44"/>
      <c r="J29" s="44"/>
      <c r="K29" s="44" t="s">
        <v>21</v>
      </c>
      <c r="L29" s="44"/>
      <c r="M29" s="44"/>
      <c r="N29" s="44">
        <f t="shared" si="1"/>
        <v>0</v>
      </c>
    </row>
    <row r="30" spans="2:14" ht="41.25" customHeight="1">
      <c r="B30" s="292"/>
      <c r="C30" s="53" t="s">
        <v>40</v>
      </c>
      <c r="D30" s="53">
        <v>4</v>
      </c>
      <c r="E30" s="53"/>
      <c r="F30" s="53">
        <v>4</v>
      </c>
      <c r="G30" s="53"/>
      <c r="H30" s="44" t="s">
        <v>21</v>
      </c>
      <c r="I30" s="44">
        <v>1</v>
      </c>
      <c r="J30" s="44"/>
      <c r="K30" s="44" t="s">
        <v>21</v>
      </c>
      <c r="L30" s="44">
        <v>2</v>
      </c>
      <c r="M30" s="44"/>
      <c r="N30" s="44">
        <f t="shared" si="1"/>
        <v>11</v>
      </c>
    </row>
    <row r="31" spans="2:14" ht="41.25" customHeight="1">
      <c r="B31" s="292"/>
      <c r="C31" s="53" t="s">
        <v>586</v>
      </c>
      <c r="D31" s="53"/>
      <c r="E31" s="53"/>
      <c r="F31" s="53"/>
      <c r="G31" s="53"/>
      <c r="H31" s="44"/>
      <c r="I31" s="44"/>
      <c r="J31" s="44"/>
      <c r="K31" s="44"/>
      <c r="L31" s="44">
        <v>1</v>
      </c>
      <c r="M31" s="44"/>
      <c r="N31" s="44">
        <f t="shared" si="1"/>
        <v>1</v>
      </c>
    </row>
    <row r="32" spans="2:14" ht="41.25" customHeight="1">
      <c r="B32" s="292"/>
      <c r="C32" s="53" t="s">
        <v>587</v>
      </c>
      <c r="D32" s="53">
        <v>3</v>
      </c>
      <c r="E32" s="53"/>
      <c r="F32" s="53">
        <v>4</v>
      </c>
      <c r="G32" s="53"/>
      <c r="H32" s="44" t="s">
        <v>21</v>
      </c>
      <c r="I32" s="44"/>
      <c r="J32" s="44"/>
      <c r="K32" s="44" t="s">
        <v>21</v>
      </c>
      <c r="L32" s="44" t="s">
        <v>21</v>
      </c>
      <c r="M32" s="44"/>
      <c r="N32" s="44">
        <f t="shared" si="1"/>
        <v>7</v>
      </c>
    </row>
    <row r="33" spans="3:14" ht="41.25" customHeight="1">
      <c r="C33" s="53" t="s">
        <v>41</v>
      </c>
      <c r="D33" s="53">
        <v>4</v>
      </c>
      <c r="E33" s="53">
        <v>1</v>
      </c>
      <c r="F33" s="53">
        <v>10</v>
      </c>
      <c r="G33" s="53">
        <v>1</v>
      </c>
      <c r="H33" s="44">
        <v>1</v>
      </c>
      <c r="I33" s="44">
        <v>4</v>
      </c>
      <c r="J33" s="44">
        <v>1</v>
      </c>
      <c r="K33" s="44">
        <v>4</v>
      </c>
      <c r="L33" s="44">
        <v>2</v>
      </c>
      <c r="M33" s="44">
        <v>1</v>
      </c>
      <c r="N33" s="44">
        <f>SUM(D33:M33)</f>
        <v>29</v>
      </c>
    </row>
    <row r="34" spans="2:14" ht="41.25" customHeight="1">
      <c r="B34" s="290" t="s">
        <v>42</v>
      </c>
      <c r="C34" s="53" t="s">
        <v>43</v>
      </c>
      <c r="D34" s="53"/>
      <c r="E34" s="53">
        <v>1</v>
      </c>
      <c r="F34" s="53">
        <v>1</v>
      </c>
      <c r="G34" s="53">
        <v>1</v>
      </c>
      <c r="H34" s="44">
        <v>1</v>
      </c>
      <c r="I34" s="44">
        <v>1</v>
      </c>
      <c r="J34" s="44">
        <v>1</v>
      </c>
      <c r="K34" s="44">
        <v>2</v>
      </c>
      <c r="L34" s="44">
        <v>1</v>
      </c>
      <c r="M34" s="44">
        <v>1</v>
      </c>
      <c r="N34" s="44">
        <f>SUM(D34:M34)</f>
        <v>10</v>
      </c>
    </row>
    <row r="35" spans="2:14" ht="41.25" customHeight="1">
      <c r="B35" s="290"/>
      <c r="C35" s="53" t="s">
        <v>79</v>
      </c>
      <c r="D35" s="53">
        <v>1</v>
      </c>
      <c r="E35" s="53">
        <v>1</v>
      </c>
      <c r="F35" s="53">
        <v>4</v>
      </c>
      <c r="G35" s="53">
        <v>1</v>
      </c>
      <c r="H35" s="44">
        <v>1</v>
      </c>
      <c r="I35" s="44">
        <v>1</v>
      </c>
      <c r="J35" s="44">
        <v>1</v>
      </c>
      <c r="K35" s="44">
        <v>2</v>
      </c>
      <c r="L35" s="44">
        <v>1</v>
      </c>
      <c r="M35" s="44">
        <v>1</v>
      </c>
      <c r="N35" s="44">
        <f>SUM(D35:M35)</f>
        <v>14</v>
      </c>
    </row>
    <row r="36" spans="2:14" ht="41.25" customHeight="1">
      <c r="B36" s="290"/>
      <c r="C36" s="53" t="s">
        <v>45</v>
      </c>
      <c r="D36" s="53"/>
      <c r="E36" s="53">
        <v>1</v>
      </c>
      <c r="F36" s="53">
        <v>1</v>
      </c>
      <c r="G36" s="53">
        <v>1</v>
      </c>
      <c r="H36" s="44">
        <v>1</v>
      </c>
      <c r="I36" s="44">
        <v>1</v>
      </c>
      <c r="J36" s="44">
        <v>1</v>
      </c>
      <c r="K36" s="44">
        <v>1</v>
      </c>
      <c r="L36" s="44">
        <v>1</v>
      </c>
      <c r="M36" s="44">
        <v>1</v>
      </c>
      <c r="N36" s="44">
        <f>SUM(D36:M36)</f>
        <v>9</v>
      </c>
    </row>
    <row r="37" spans="3:14" ht="41.25" customHeight="1">
      <c r="C37" s="53" t="s">
        <v>389</v>
      </c>
      <c r="D37" s="53"/>
      <c r="E37" s="53"/>
      <c r="F37" s="53"/>
      <c r="G37" s="53"/>
      <c r="H37" s="44" t="s">
        <v>21</v>
      </c>
      <c r="I37" s="44"/>
      <c r="J37" s="44"/>
      <c r="K37" s="44" t="s">
        <v>21</v>
      </c>
      <c r="L37" s="44" t="s">
        <v>21</v>
      </c>
      <c r="M37" s="44"/>
      <c r="N37" s="44">
        <f aca="true" t="shared" si="2" ref="N37:N43">SUM(D37:L37)</f>
        <v>0</v>
      </c>
    </row>
    <row r="38" spans="2:14" ht="41.25" customHeight="1">
      <c r="B38" s="290" t="s">
        <v>36</v>
      </c>
      <c r="C38" s="53" t="s">
        <v>435</v>
      </c>
      <c r="D38" s="53"/>
      <c r="E38" s="53"/>
      <c r="F38" s="53"/>
      <c r="G38" s="53"/>
      <c r="H38" s="44"/>
      <c r="I38" s="44"/>
      <c r="J38" s="44"/>
      <c r="K38" s="44">
        <v>3</v>
      </c>
      <c r="L38" s="44">
        <v>1</v>
      </c>
      <c r="M38" s="44"/>
      <c r="N38" s="44">
        <f t="shared" si="2"/>
        <v>4</v>
      </c>
    </row>
    <row r="39" spans="2:14" ht="41.25" customHeight="1">
      <c r="B39" s="290"/>
      <c r="C39" s="53" t="s">
        <v>81</v>
      </c>
      <c r="D39" s="53">
        <v>3</v>
      </c>
      <c r="E39" s="53">
        <v>1</v>
      </c>
      <c r="F39" s="53">
        <v>2</v>
      </c>
      <c r="G39" s="53">
        <v>1</v>
      </c>
      <c r="H39" s="44">
        <v>2</v>
      </c>
      <c r="I39" s="44">
        <v>1</v>
      </c>
      <c r="J39" s="44">
        <v>1</v>
      </c>
      <c r="K39" s="44">
        <v>3</v>
      </c>
      <c r="L39" s="44">
        <v>1</v>
      </c>
      <c r="M39" s="44">
        <v>1</v>
      </c>
      <c r="N39" s="44">
        <f t="shared" si="2"/>
        <v>15</v>
      </c>
    </row>
    <row r="40" spans="3:14" ht="41.25" customHeight="1">
      <c r="C40" s="53" t="s">
        <v>207</v>
      </c>
      <c r="D40" s="53"/>
      <c r="E40" s="53"/>
      <c r="F40" s="53">
        <v>4</v>
      </c>
      <c r="G40" s="53"/>
      <c r="H40" s="44" t="s">
        <v>21</v>
      </c>
      <c r="I40" s="44">
        <v>1</v>
      </c>
      <c r="J40" s="44"/>
      <c r="K40" s="44" t="s">
        <v>21</v>
      </c>
      <c r="L40" s="44" t="s">
        <v>21</v>
      </c>
      <c r="M40" s="44"/>
      <c r="N40" s="44">
        <f t="shared" si="2"/>
        <v>5</v>
      </c>
    </row>
    <row r="41" spans="3:14" ht="41.25" customHeight="1">
      <c r="C41" s="53" t="s">
        <v>208</v>
      </c>
      <c r="D41" s="53"/>
      <c r="E41" s="53"/>
      <c r="F41" s="53">
        <v>4</v>
      </c>
      <c r="G41" s="53"/>
      <c r="H41" s="44" t="s">
        <v>21</v>
      </c>
      <c r="I41" s="44">
        <v>1</v>
      </c>
      <c r="J41" s="44"/>
      <c r="K41" s="44" t="s">
        <v>21</v>
      </c>
      <c r="L41" s="44" t="s">
        <v>21</v>
      </c>
      <c r="M41" s="44"/>
      <c r="N41" s="44">
        <f t="shared" si="2"/>
        <v>5</v>
      </c>
    </row>
    <row r="42" spans="3:14" ht="41.25" customHeight="1">
      <c r="C42" s="53" t="s">
        <v>46</v>
      </c>
      <c r="D42" s="53"/>
      <c r="E42" s="53"/>
      <c r="F42" s="53">
        <v>1</v>
      </c>
      <c r="G42" s="53"/>
      <c r="H42" s="44" t="s">
        <v>21</v>
      </c>
      <c r="I42" s="44"/>
      <c r="J42" s="44"/>
      <c r="K42" s="44" t="s">
        <v>21</v>
      </c>
      <c r="L42" s="44" t="s">
        <v>21</v>
      </c>
      <c r="M42" s="44"/>
      <c r="N42" s="44">
        <f t="shared" si="2"/>
        <v>1</v>
      </c>
    </row>
    <row r="43" spans="3:14" ht="41.25" customHeight="1">
      <c r="C43" s="53" t="s">
        <v>47</v>
      </c>
      <c r="D43" s="53"/>
      <c r="E43" s="53"/>
      <c r="F43" s="53">
        <v>1</v>
      </c>
      <c r="G43" s="53"/>
      <c r="H43" s="44" t="s">
        <v>21</v>
      </c>
      <c r="I43" s="44"/>
      <c r="J43" s="44"/>
      <c r="K43" s="44" t="s">
        <v>21</v>
      </c>
      <c r="L43" s="44">
        <v>1</v>
      </c>
      <c r="M43" s="44"/>
      <c r="N43" s="44">
        <f t="shared" si="2"/>
        <v>2</v>
      </c>
    </row>
    <row r="44" spans="3:14" ht="41.25" customHeight="1">
      <c r="C44" s="53" t="s">
        <v>48</v>
      </c>
      <c r="D44" s="53"/>
      <c r="E44" s="53"/>
      <c r="F44" s="53"/>
      <c r="G44" s="53"/>
      <c r="H44" s="44"/>
      <c r="I44" s="44"/>
      <c r="J44" s="44"/>
      <c r="K44" s="44"/>
      <c r="L44" s="44">
        <v>1</v>
      </c>
      <c r="M44" s="44"/>
      <c r="N44" s="44"/>
    </row>
    <row r="45" spans="3:14" ht="41.25" customHeight="1">
      <c r="C45" s="103" t="s">
        <v>588</v>
      </c>
      <c r="D45" s="103">
        <v>47.9</v>
      </c>
      <c r="E45" s="103"/>
      <c r="F45" s="103">
        <v>203</v>
      </c>
      <c r="G45" s="103"/>
      <c r="H45" s="56">
        <v>24.8</v>
      </c>
      <c r="I45" s="56">
        <v>59.4</v>
      </c>
      <c r="J45" s="56"/>
      <c r="K45" s="56" t="s">
        <v>21</v>
      </c>
      <c r="L45" s="56">
        <v>39.8</v>
      </c>
      <c r="M45" s="56">
        <v>10</v>
      </c>
      <c r="N45" s="44">
        <f>SUM(D45:M45)</f>
        <v>384.9</v>
      </c>
    </row>
    <row r="46" spans="3:14" ht="41.25" customHeight="1">
      <c r="C46" s="53" t="s">
        <v>221</v>
      </c>
      <c r="D46" s="53"/>
      <c r="E46" s="53"/>
      <c r="F46" s="53">
        <v>2</v>
      </c>
      <c r="G46" s="53"/>
      <c r="H46" s="44" t="s">
        <v>21</v>
      </c>
      <c r="I46" s="44"/>
      <c r="J46" s="44"/>
      <c r="K46" s="44" t="s">
        <v>21</v>
      </c>
      <c r="L46" s="44">
        <v>1</v>
      </c>
      <c r="M46" s="44"/>
      <c r="N46" s="44">
        <f>SUM(D46:L46)</f>
        <v>3</v>
      </c>
    </row>
    <row r="47" ht="20.25">
      <c r="N47" s="44">
        <f>SUM(D47:L47)</f>
        <v>0</v>
      </c>
    </row>
  </sheetData>
  <sheetProtection selectLockedCells="1" selectUnlockedCells="1"/>
  <mergeCells count="6">
    <mergeCell ref="P4:S4"/>
    <mergeCell ref="B7:B8"/>
    <mergeCell ref="B13:B14"/>
    <mergeCell ref="B26:B32"/>
    <mergeCell ref="B34:B36"/>
    <mergeCell ref="B38:B39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90" zoomScaleNormal="90" zoomScalePageLayoutView="0" workbookViewId="0" topLeftCell="B1">
      <selection activeCell="M5" sqref="M5"/>
    </sheetView>
  </sheetViews>
  <sheetFormatPr defaultColWidth="9.00390625" defaultRowHeight="12.75"/>
  <cols>
    <col min="2" max="2" width="59.75390625" style="0" customWidth="1"/>
    <col min="4" max="4" width="13.75390625" style="0" customWidth="1"/>
    <col min="5" max="5" width="15.875" style="0" customWidth="1"/>
    <col min="6" max="6" width="15.375" style="0" customWidth="1"/>
    <col min="7" max="7" width="18.875" style="0" customWidth="1"/>
    <col min="8" max="8" width="16.25390625" style="0" customWidth="1"/>
    <col min="9" max="9" width="10.75390625" style="0" customWidth="1"/>
    <col min="10" max="10" width="12.375" style="0" customWidth="1"/>
    <col min="11" max="12" width="10.75390625" style="0" customWidth="1"/>
    <col min="13" max="13" width="12.375" style="0" customWidth="1"/>
    <col min="15" max="15" width="14.125" style="0" customWidth="1"/>
  </cols>
  <sheetData>
    <row r="1" ht="12.75">
      <c r="B1" t="s">
        <v>589</v>
      </c>
    </row>
    <row r="3" spans="2:13" ht="24.75" customHeight="1">
      <c r="B3" s="251" t="s">
        <v>590</v>
      </c>
      <c r="C3" s="251" t="s">
        <v>18</v>
      </c>
      <c r="D3" s="251" t="s">
        <v>16</v>
      </c>
      <c r="E3" s="251" t="s">
        <v>19</v>
      </c>
      <c r="F3" s="251" t="s">
        <v>17</v>
      </c>
      <c r="G3" s="252" t="s">
        <v>591</v>
      </c>
      <c r="I3" s="323" t="s">
        <v>592</v>
      </c>
      <c r="J3" s="323"/>
      <c r="K3" s="323"/>
      <c r="L3" s="323"/>
      <c r="M3" s="253" t="s">
        <v>14</v>
      </c>
    </row>
    <row r="4" spans="2:13" s="254" customFormat="1" ht="28.5" customHeight="1">
      <c r="B4" s="282" t="s">
        <v>593</v>
      </c>
      <c r="C4" s="255">
        <v>0</v>
      </c>
      <c r="D4" s="281">
        <v>388.34</v>
      </c>
      <c r="E4" s="281">
        <v>26</v>
      </c>
      <c r="F4" s="281">
        <v>51.15</v>
      </c>
      <c r="G4" s="256">
        <f aca="true" t="shared" si="0" ref="G4:G24">SUM(C4:F4)</f>
        <v>465.48999999999995</v>
      </c>
      <c r="H4" s="257"/>
      <c r="I4" s="258" t="s">
        <v>18</v>
      </c>
      <c r="J4" s="258" t="s">
        <v>16</v>
      </c>
      <c r="K4" s="258" t="s">
        <v>19</v>
      </c>
      <c r="L4" s="258" t="s">
        <v>17</v>
      </c>
      <c r="M4" s="258"/>
    </row>
    <row r="5" spans="1:13" s="260" customFormat="1" ht="22.5" customHeight="1">
      <c r="A5" s="254"/>
      <c r="B5" s="282" t="s">
        <v>605</v>
      </c>
      <c r="C5" s="255">
        <v>0</v>
      </c>
      <c r="D5" s="255">
        <f>645.95-14.7</f>
        <v>631.25</v>
      </c>
      <c r="E5" s="255">
        <f>262.95+14.15</f>
        <v>277.09999999999997</v>
      </c>
      <c r="F5" s="255">
        <f>95.25</f>
        <v>95.25</v>
      </c>
      <c r="G5" s="256">
        <f t="shared" si="0"/>
        <v>1003.5999999999999</v>
      </c>
      <c r="H5" s="257"/>
      <c r="I5" s="259">
        <f>C25</f>
        <v>104.02</v>
      </c>
      <c r="J5" s="259">
        <f>D25</f>
        <v>5196.41</v>
      </c>
      <c r="K5" s="259">
        <f>E25</f>
        <v>713.56</v>
      </c>
      <c r="L5" s="259">
        <f>F25</f>
        <v>591.0199999999999</v>
      </c>
      <c r="M5" s="259">
        <f>SUM(I5:L5)</f>
        <v>6605.009999999999</v>
      </c>
    </row>
    <row r="6" spans="1:13" s="260" customFormat="1" ht="22.5" customHeight="1">
      <c r="A6" s="254"/>
      <c r="B6" s="282" t="s">
        <v>606</v>
      </c>
      <c r="C6" s="255">
        <v>0</v>
      </c>
      <c r="D6" s="255">
        <v>69.96</v>
      </c>
      <c r="E6" s="255">
        <v>0</v>
      </c>
      <c r="F6" s="255">
        <v>4.4</v>
      </c>
      <c r="G6" s="256">
        <f t="shared" si="0"/>
        <v>74.36</v>
      </c>
      <c r="H6" s="257"/>
      <c r="I6" s="261"/>
      <c r="J6" s="261"/>
      <c r="K6" s="261"/>
      <c r="L6" s="261"/>
      <c r="M6" s="261"/>
    </row>
    <row r="7" spans="1:22" s="260" customFormat="1" ht="22.5" customHeight="1">
      <c r="A7" s="254"/>
      <c r="B7" s="282" t="s">
        <v>594</v>
      </c>
      <c r="C7" s="255">
        <v>5.06</v>
      </c>
      <c r="D7" s="255">
        <v>471.4</v>
      </c>
      <c r="E7" s="255">
        <v>29.21</v>
      </c>
      <c r="F7" s="255">
        <f>69.85</f>
        <v>69.85</v>
      </c>
      <c r="G7" s="256">
        <f t="shared" si="0"/>
        <v>575.52</v>
      </c>
      <c r="H7" s="257"/>
      <c r="I7" s="262"/>
      <c r="J7" s="262"/>
      <c r="K7" s="262"/>
      <c r="L7" s="262"/>
      <c r="M7" s="263"/>
      <c r="N7" s="261"/>
      <c r="O7" s="261"/>
      <c r="P7" s="261"/>
      <c r="Q7" s="261"/>
      <c r="R7" s="261"/>
      <c r="S7" s="261"/>
      <c r="T7" s="261"/>
      <c r="U7" s="261"/>
      <c r="V7" s="261"/>
    </row>
    <row r="8" spans="1:22" s="260" customFormat="1" ht="22.5" customHeight="1">
      <c r="A8" s="254"/>
      <c r="B8" s="282" t="s">
        <v>595</v>
      </c>
      <c r="C8" s="255">
        <v>0</v>
      </c>
      <c r="D8" s="255">
        <f>444.81+4.3+11.8</f>
        <v>460.91</v>
      </c>
      <c r="E8" s="255">
        <f>16.94+14.04+5.71</f>
        <v>36.69</v>
      </c>
      <c r="F8" s="255">
        <f>32.88+16.21</f>
        <v>49.09</v>
      </c>
      <c r="G8" s="256">
        <f t="shared" si="0"/>
        <v>546.69</v>
      </c>
      <c r="H8" s="264"/>
      <c r="I8" s="265"/>
      <c r="J8" s="261"/>
      <c r="K8" s="261"/>
      <c r="L8" s="261"/>
      <c r="M8" s="266"/>
      <c r="N8" s="267"/>
      <c r="O8" s="267"/>
      <c r="P8" s="261"/>
      <c r="Q8" s="261"/>
      <c r="R8" s="261"/>
      <c r="S8" s="261"/>
      <c r="T8" s="261"/>
      <c r="U8" s="261"/>
      <c r="V8" s="261"/>
    </row>
    <row r="9" spans="1:19" s="260" customFormat="1" ht="22.5" customHeight="1">
      <c r="A9" s="254"/>
      <c r="B9" s="282" t="s">
        <v>607</v>
      </c>
      <c r="C9" s="255">
        <v>0</v>
      </c>
      <c r="D9" s="255">
        <f>21.49</f>
        <v>21.49</v>
      </c>
      <c r="E9" s="255">
        <f>18.29</f>
        <v>18.29</v>
      </c>
      <c r="F9" s="255">
        <f>5.13+8.19</f>
        <v>13.32</v>
      </c>
      <c r="G9" s="256">
        <f t="shared" si="0"/>
        <v>53.1</v>
      </c>
      <c r="H9" s="268"/>
      <c r="I9" s="268"/>
      <c r="J9" s="268"/>
      <c r="K9" s="268"/>
      <c r="L9" s="261"/>
      <c r="O9" s="269"/>
      <c r="P9" s="269"/>
      <c r="Q9" s="269"/>
      <c r="R9" s="269"/>
      <c r="S9" s="270"/>
    </row>
    <row r="10" spans="1:19" s="260" customFormat="1" ht="22.5" customHeight="1">
      <c r="A10" s="254"/>
      <c r="B10" s="282" t="s">
        <v>608</v>
      </c>
      <c r="C10" s="255">
        <v>0</v>
      </c>
      <c r="D10" s="255">
        <f>15.35+14.92+18.81+19.45+13+65+18.31+18.28+15.32</f>
        <v>198.44</v>
      </c>
      <c r="E10" s="255">
        <f>16.29+23.35</f>
        <v>39.64</v>
      </c>
      <c r="F10" s="255">
        <f>7.15+12.37+2.55+2.91</f>
        <v>24.98</v>
      </c>
      <c r="G10" s="256">
        <f>SUM(C10:F10)</f>
        <v>263.06</v>
      </c>
      <c r="H10" s="268"/>
      <c r="I10" s="268"/>
      <c r="J10" s="268"/>
      <c r="K10" s="268"/>
      <c r="L10" s="261"/>
      <c r="O10" s="269"/>
      <c r="P10" s="269"/>
      <c r="Q10" s="269"/>
      <c r="R10" s="269"/>
      <c r="S10" s="270"/>
    </row>
    <row r="11" spans="1:19" s="260" customFormat="1" ht="22.5" customHeight="1">
      <c r="A11" s="254"/>
      <c r="B11" s="282" t="s">
        <v>609</v>
      </c>
      <c r="C11" s="255">
        <v>0</v>
      </c>
      <c r="D11" s="255">
        <f>50.58</f>
        <v>50.58</v>
      </c>
      <c r="E11" s="255">
        <f>4.56</f>
        <v>4.56</v>
      </c>
      <c r="F11" s="255">
        <v>0</v>
      </c>
      <c r="G11" s="256">
        <f>SUM(C11:F11)</f>
        <v>55.14</v>
      </c>
      <c r="H11" s="268"/>
      <c r="I11" s="268"/>
      <c r="J11" s="268"/>
      <c r="K11" s="268"/>
      <c r="L11" s="261"/>
      <c r="O11" s="269"/>
      <c r="P11" s="269"/>
      <c r="Q11" s="269"/>
      <c r="R11" s="269"/>
      <c r="S11" s="270"/>
    </row>
    <row r="12" spans="1:19" s="260" customFormat="1" ht="22.5" customHeight="1">
      <c r="A12" s="254"/>
      <c r="B12" s="282" t="s">
        <v>596</v>
      </c>
      <c r="C12" s="255">
        <v>0</v>
      </c>
      <c r="D12" s="255">
        <f>495.34+24.64</f>
        <v>519.98</v>
      </c>
      <c r="E12" s="255">
        <v>83.84</v>
      </c>
      <c r="F12" s="255">
        <v>40.9</v>
      </c>
      <c r="G12" s="256">
        <f t="shared" si="0"/>
        <v>644.72</v>
      </c>
      <c r="H12" s="264"/>
      <c r="I12" s="266"/>
      <c r="J12" s="266"/>
      <c r="K12" s="266"/>
      <c r="L12" s="261"/>
      <c r="O12" s="271"/>
      <c r="P12" s="271"/>
      <c r="Q12" s="271"/>
      <c r="R12" s="271"/>
      <c r="S12" s="271"/>
    </row>
    <row r="13" spans="2:19" s="254" customFormat="1" ht="22.5" customHeight="1">
      <c r="B13" s="282" t="s">
        <v>443</v>
      </c>
      <c r="C13" s="255">
        <f>OIT!P6</f>
        <v>0</v>
      </c>
      <c r="D13" s="255">
        <f>92.41+12.59</f>
        <v>105</v>
      </c>
      <c r="E13" s="255">
        <f>14.71+7.12</f>
        <v>21.830000000000002</v>
      </c>
      <c r="F13" s="255">
        <f>1.05+2.29+4.94+4.36</f>
        <v>12.64</v>
      </c>
      <c r="G13" s="256">
        <f t="shared" si="0"/>
        <v>139.47</v>
      </c>
      <c r="H13" s="264"/>
      <c r="I13" s="272"/>
      <c r="J13" s="272"/>
      <c r="K13" s="272"/>
      <c r="L13" s="272"/>
      <c r="O13" s="273"/>
      <c r="P13" s="273"/>
      <c r="Q13" s="273"/>
      <c r="R13" s="273"/>
      <c r="S13" s="273"/>
    </row>
    <row r="14" spans="2:12" s="254" customFormat="1" ht="22.5" customHeight="1">
      <c r="B14" s="282" t="s">
        <v>597</v>
      </c>
      <c r="C14" s="255">
        <f>'Blok operacyjny'!W6</f>
        <v>14.2</v>
      </c>
      <c r="D14" s="255">
        <f>'Blok operacyjny'!X6</f>
        <v>114.48</v>
      </c>
      <c r="E14" s="255">
        <f>'Blok operacyjny'!Y6</f>
        <v>116</v>
      </c>
      <c r="F14" s="255">
        <f>'Blok operacyjny'!Z6</f>
        <v>46.2</v>
      </c>
      <c r="G14" s="256">
        <f t="shared" si="0"/>
        <v>290.88</v>
      </c>
      <c r="H14" s="274"/>
      <c r="I14" s="275"/>
      <c r="J14" s="274"/>
      <c r="K14" s="274"/>
      <c r="L14" s="272"/>
    </row>
    <row r="15" spans="2:12" s="254" customFormat="1" ht="22.5" customHeight="1">
      <c r="B15" s="282" t="s">
        <v>598</v>
      </c>
      <c r="C15" s="255">
        <f>Rtg!M7</f>
        <v>0</v>
      </c>
      <c r="D15" s="255">
        <v>133.31</v>
      </c>
      <c r="E15" s="255">
        <f>Rtg!O7</f>
        <v>0</v>
      </c>
      <c r="F15" s="255">
        <v>3.3</v>
      </c>
      <c r="G15" s="256">
        <f t="shared" si="0"/>
        <v>136.61</v>
      </c>
      <c r="H15" s="264"/>
      <c r="I15" s="272"/>
      <c r="J15" s="272"/>
      <c r="K15" s="272"/>
      <c r="L15" s="272"/>
    </row>
    <row r="16" spans="2:8" s="254" customFormat="1" ht="22.5" customHeight="1">
      <c r="B16" s="282" t="s">
        <v>599</v>
      </c>
      <c r="C16" s="255">
        <f>'steryl,stacja,zwłoki,odpady'!Z7</f>
        <v>27.7</v>
      </c>
      <c r="D16" s="255">
        <f>'steryl,stacja,zwłoki,odpady'!AA7</f>
        <v>38.7</v>
      </c>
      <c r="E16" s="255">
        <f>'steryl,stacja,zwłoki,odpady'!AB7</f>
        <v>60.400000000000006</v>
      </c>
      <c r="F16" s="255">
        <f>'steryl,stacja,zwłoki,odpady'!AC7</f>
        <v>76</v>
      </c>
      <c r="G16" s="256">
        <f t="shared" si="0"/>
        <v>202.8</v>
      </c>
      <c r="H16" s="264"/>
    </row>
    <row r="17" spans="2:8" s="254" customFormat="1" ht="22.5" customHeight="1">
      <c r="B17" s="282" t="s">
        <v>611</v>
      </c>
      <c r="C17" s="255">
        <v>0</v>
      </c>
      <c r="D17" s="255">
        <v>216.11</v>
      </c>
      <c r="E17" s="255">
        <v>0</v>
      </c>
      <c r="F17" s="255">
        <v>5.31</v>
      </c>
      <c r="G17" s="256">
        <f>SUM(C17:F17)</f>
        <v>221.42000000000002</v>
      </c>
      <c r="H17" s="264"/>
    </row>
    <row r="18" spans="2:8" s="254" customFormat="1" ht="22.5" customHeight="1">
      <c r="B18" s="282" t="s">
        <v>612</v>
      </c>
      <c r="C18" s="255">
        <v>57.06</v>
      </c>
      <c r="D18" s="255">
        <v>27.11</v>
      </c>
      <c r="E18" s="255">
        <v>0</v>
      </c>
      <c r="F18" s="255">
        <v>3.96</v>
      </c>
      <c r="G18" s="256">
        <f>SUM(C18:F18)</f>
        <v>88.13</v>
      </c>
      <c r="H18" s="264"/>
    </row>
    <row r="19" spans="1:8" s="260" customFormat="1" ht="22.5" customHeight="1">
      <c r="A19" s="254"/>
      <c r="B19" s="283" t="s">
        <v>613</v>
      </c>
      <c r="C19" s="255">
        <v>0</v>
      </c>
      <c r="D19" s="255">
        <v>499.44</v>
      </c>
      <c r="E19" s="255">
        <f>'korytarze, szatnie'!U8</f>
        <v>0</v>
      </c>
      <c r="F19" s="255">
        <f>'korytarze, szatnie'!V8</f>
        <v>16.49</v>
      </c>
      <c r="G19" s="256">
        <f t="shared" si="0"/>
        <v>515.93</v>
      </c>
      <c r="H19" s="257"/>
    </row>
    <row r="20" spans="1:8" s="260" customFormat="1" ht="22.5" customHeight="1">
      <c r="A20" s="254"/>
      <c r="B20" s="283" t="s">
        <v>614</v>
      </c>
      <c r="C20" s="255">
        <v>0</v>
      </c>
      <c r="D20" s="255">
        <f>397.03+67.02</f>
        <v>464.04999999999995</v>
      </c>
      <c r="E20" s="255">
        <v>0</v>
      </c>
      <c r="F20" s="255">
        <v>14.16</v>
      </c>
      <c r="G20" s="256">
        <f>SUM(C20:F20)</f>
        <v>478.21</v>
      </c>
      <c r="H20" s="257"/>
    </row>
    <row r="21" spans="2:8" s="254" customFormat="1" ht="27" customHeight="1">
      <c r="B21" s="283" t="s">
        <v>600</v>
      </c>
      <c r="C21" s="255">
        <v>0</v>
      </c>
      <c r="D21" s="255">
        <v>140.5</v>
      </c>
      <c r="E21" s="255" t="s">
        <v>601</v>
      </c>
      <c r="F21" s="255">
        <v>0</v>
      </c>
      <c r="G21" s="256">
        <f t="shared" si="0"/>
        <v>140.5</v>
      </c>
      <c r="H21" s="280"/>
    </row>
    <row r="22" spans="2:8" s="254" customFormat="1" ht="32.25" customHeight="1">
      <c r="B22" s="283" t="s">
        <v>602</v>
      </c>
      <c r="C22" s="255">
        <v>0</v>
      </c>
      <c r="D22" s="255">
        <f>58.46+57.61+16.41+13.92</f>
        <v>146.39999999999998</v>
      </c>
      <c r="E22" s="255">
        <f>'poz. pomieszcz. stary budynek'!AC7</f>
        <v>0</v>
      </c>
      <c r="F22" s="255">
        <v>28.74</v>
      </c>
      <c r="G22" s="256">
        <f t="shared" si="0"/>
        <v>175.14</v>
      </c>
      <c r="H22" s="257"/>
    </row>
    <row r="23" spans="1:8" s="41" customFormat="1" ht="32.25" customHeight="1">
      <c r="A23" s="254"/>
      <c r="B23" s="283" t="s">
        <v>603</v>
      </c>
      <c r="C23" s="255">
        <v>0</v>
      </c>
      <c r="D23" s="255">
        <v>225.7</v>
      </c>
      <c r="E23" s="255" t="s">
        <v>601</v>
      </c>
      <c r="F23" s="255">
        <v>24.79</v>
      </c>
      <c r="G23" s="256">
        <f t="shared" si="0"/>
        <v>250.48999999999998</v>
      </c>
      <c r="H23" s="65"/>
    </row>
    <row r="24" spans="1:8" s="41" customFormat="1" ht="32.25" customHeight="1">
      <c r="A24" s="254"/>
      <c r="B24" s="283" t="s">
        <v>610</v>
      </c>
      <c r="C24" s="255">
        <v>0</v>
      </c>
      <c r="D24" s="255">
        <v>273.26</v>
      </c>
      <c r="E24" s="255" t="s">
        <v>601</v>
      </c>
      <c r="F24" s="255">
        <f>2.75+5+2.74</f>
        <v>10.49</v>
      </c>
      <c r="G24" s="256">
        <f t="shared" si="0"/>
        <v>283.75</v>
      </c>
      <c r="H24" s="65"/>
    </row>
    <row r="25" spans="1:8" s="41" customFormat="1" ht="22.5" customHeight="1">
      <c r="A25" s="254"/>
      <c r="B25" s="276" t="s">
        <v>604</v>
      </c>
      <c r="C25" s="256">
        <f>SUM(C4:C24)</f>
        <v>104.02</v>
      </c>
      <c r="D25" s="256">
        <f>SUM(D4:D24)</f>
        <v>5196.41</v>
      </c>
      <c r="E25" s="256">
        <f>SUM(E4:E24)</f>
        <v>713.56</v>
      </c>
      <c r="F25" s="256">
        <f>SUM(F4:F24)</f>
        <v>591.0199999999999</v>
      </c>
      <c r="G25" s="256">
        <f>SUM(G4:G24)</f>
        <v>6605.009999999999</v>
      </c>
      <c r="H25" s="277"/>
    </row>
    <row r="26" spans="2:8" s="41" customFormat="1" ht="22.5" customHeight="1">
      <c r="B26" s="278"/>
      <c r="C26" s="277"/>
      <c r="D26" s="277"/>
      <c r="E26" s="277"/>
      <c r="F26" s="277"/>
      <c r="G26" s="277"/>
      <c r="H26" s="277"/>
    </row>
    <row r="27" spans="2:8" s="41" customFormat="1" ht="22.5" customHeight="1">
      <c r="B27" s="279"/>
      <c r="C27" s="277"/>
      <c r="D27" s="277"/>
      <c r="E27" s="277"/>
      <c r="F27" s="277"/>
      <c r="G27" s="277"/>
      <c r="H27" s="277"/>
    </row>
    <row r="28" spans="2:8" s="41" customFormat="1" ht="22.5" customHeight="1">
      <c r="B28" s="278"/>
      <c r="C28" s="277"/>
      <c r="D28" s="277"/>
      <c r="E28" s="277"/>
      <c r="F28" s="277"/>
      <c r="G28" s="277"/>
      <c r="H28" s="277"/>
    </row>
  </sheetData>
  <sheetProtection selectLockedCells="1" selectUnlockedCells="1"/>
  <mergeCells count="1">
    <mergeCell ref="I3:L3"/>
  </mergeCells>
  <printOptions/>
  <pageMargins left="0.2" right="0.7" top="0.1701388888888889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4"/>
  <sheetViews>
    <sheetView zoomScalePageLayoutView="0" workbookViewId="0" topLeftCell="C1">
      <selection activeCell="H1" sqref="H1"/>
    </sheetView>
  </sheetViews>
  <sheetFormatPr defaultColWidth="9.00390625" defaultRowHeight="12.75" customHeight="1"/>
  <cols>
    <col min="1" max="1" width="5.625" style="2" customWidth="1"/>
    <col min="2" max="2" width="12.125" style="3" customWidth="1"/>
    <col min="3" max="3" width="39.125" style="4" customWidth="1"/>
    <col min="4" max="4" width="12.00390625" style="2" customWidth="1"/>
    <col min="5" max="5" width="10.875" style="2" customWidth="1"/>
    <col min="6" max="6" width="13.375" style="2" customWidth="1"/>
    <col min="7" max="7" width="12.25390625" style="2" customWidth="1"/>
    <col min="8" max="9" width="10.125" style="2" customWidth="1"/>
    <col min="10" max="10" width="11.625" style="2" customWidth="1"/>
    <col min="11" max="11" width="10.125" style="2" customWidth="1"/>
    <col min="12" max="12" width="11.625" style="2" customWidth="1"/>
    <col min="13" max="13" width="13.875" style="5" customWidth="1"/>
    <col min="14" max="14" width="9.125" style="2" customWidth="1"/>
    <col min="15" max="15" width="13.00390625" style="2" customWidth="1"/>
    <col min="16" max="16" width="17.625" style="2" customWidth="1"/>
    <col min="17" max="17" width="13.00390625" style="2" customWidth="1"/>
    <col min="18" max="18" width="13.375" style="2" customWidth="1"/>
    <col min="19" max="19" width="15.875" style="2" customWidth="1"/>
    <col min="20" max="20" width="11.625" style="2" customWidth="1"/>
    <col min="21" max="16384" width="9.125" style="2" customWidth="1"/>
  </cols>
  <sheetData>
    <row r="1" ht="41.25" customHeight="1"/>
    <row r="2" spans="3:12" ht="41.25" customHeight="1">
      <c r="C2" s="4" t="s">
        <v>3</v>
      </c>
      <c r="D2" s="5"/>
      <c r="E2" s="284" t="s">
        <v>4</v>
      </c>
      <c r="F2" s="284"/>
      <c r="G2" s="284"/>
      <c r="H2" s="284"/>
      <c r="I2" s="5"/>
      <c r="J2" s="5"/>
      <c r="L2" s="5"/>
    </row>
    <row r="3" spans="2:20" s="7" customFormat="1" ht="105" customHeight="1">
      <c r="B3" s="8"/>
      <c r="C3" s="8"/>
      <c r="D3" s="9" t="s">
        <v>5</v>
      </c>
      <c r="E3" s="9" t="s">
        <v>6</v>
      </c>
      <c r="F3" s="9" t="s">
        <v>5</v>
      </c>
      <c r="G3" s="9" t="s">
        <v>5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10" t="s">
        <v>12</v>
      </c>
      <c r="P3" s="285" t="s">
        <v>13</v>
      </c>
      <c r="Q3" s="285"/>
      <c r="R3" s="285"/>
      <c r="S3" s="285"/>
      <c r="T3" s="10" t="s">
        <v>14</v>
      </c>
    </row>
    <row r="4" spans="2:20" s="5" customFormat="1" ht="41.25" customHeight="1">
      <c r="B4" s="4"/>
      <c r="C4" s="12" t="s">
        <v>15</v>
      </c>
      <c r="D4" s="13" t="s">
        <v>16</v>
      </c>
      <c r="E4" s="13" t="s">
        <v>16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3" t="s">
        <v>17</v>
      </c>
      <c r="M4" s="14"/>
      <c r="P4" s="13" t="s">
        <v>18</v>
      </c>
      <c r="Q4" s="13" t="s">
        <v>16</v>
      </c>
      <c r="R4" s="13" t="s">
        <v>19</v>
      </c>
      <c r="S4" s="13" t="s">
        <v>17</v>
      </c>
      <c r="T4" s="13"/>
    </row>
    <row r="5" spans="3:20" ht="93" customHeight="1">
      <c r="C5" s="12" t="s">
        <v>20</v>
      </c>
      <c r="D5" s="15" t="s">
        <v>21</v>
      </c>
      <c r="E5" s="15" t="s">
        <v>21</v>
      </c>
      <c r="F5" s="15" t="s">
        <v>21</v>
      </c>
      <c r="G5" s="15" t="s">
        <v>21</v>
      </c>
      <c r="H5" s="15" t="s">
        <v>21</v>
      </c>
      <c r="I5" s="15" t="s">
        <v>21</v>
      </c>
      <c r="J5" s="15" t="s">
        <v>21</v>
      </c>
      <c r="K5" s="15" t="s">
        <v>21</v>
      </c>
      <c r="L5" s="15" t="s">
        <v>21</v>
      </c>
      <c r="M5" s="16"/>
      <c r="P5" s="16">
        <v>0</v>
      </c>
      <c r="Q5" s="16">
        <f>SUM(D7+E6+F6+G6+H6+I6+J6+K6)</f>
        <v>89.52</v>
      </c>
      <c r="R5" s="16">
        <v>0</v>
      </c>
      <c r="S5" s="16">
        <f>L7</f>
        <v>2.75</v>
      </c>
      <c r="T5" s="16">
        <f>SUM(P5:S5)</f>
        <v>92.27</v>
      </c>
    </row>
    <row r="6" spans="2:13" s="17" customFormat="1" ht="41.25" customHeight="1">
      <c r="B6" s="286" t="s">
        <v>22</v>
      </c>
      <c r="C6" s="18" t="s">
        <v>23</v>
      </c>
      <c r="D6" s="19"/>
      <c r="E6" s="20">
        <v>10.17</v>
      </c>
      <c r="F6" s="17">
        <v>4.36</v>
      </c>
      <c r="G6" s="16">
        <v>5.45</v>
      </c>
      <c r="H6" s="20">
        <v>2.43</v>
      </c>
      <c r="I6" s="20">
        <v>15.61</v>
      </c>
      <c r="J6" s="16">
        <v>22.77</v>
      </c>
      <c r="K6" s="20">
        <v>18.97</v>
      </c>
      <c r="L6" s="16"/>
      <c r="M6" s="16">
        <f aca="true" t="shared" si="0" ref="M6:M44">SUM(D6:L6)</f>
        <v>79.75999999999999</v>
      </c>
    </row>
    <row r="7" spans="2:13" s="5" customFormat="1" ht="41.25" customHeight="1">
      <c r="B7" s="286"/>
      <c r="C7" s="12" t="s">
        <v>24</v>
      </c>
      <c r="D7" s="16">
        <v>9.76</v>
      </c>
      <c r="E7" s="16"/>
      <c r="F7" s="20"/>
      <c r="G7" s="20"/>
      <c r="H7" s="16"/>
      <c r="I7" s="16"/>
      <c r="J7" s="20"/>
      <c r="K7" s="20"/>
      <c r="L7" s="20">
        <v>2.75</v>
      </c>
      <c r="M7" s="16">
        <f t="shared" si="0"/>
        <v>12.51</v>
      </c>
    </row>
    <row r="8" spans="2:13" s="5" customFormat="1" ht="41.25" customHeight="1">
      <c r="B8" s="4"/>
      <c r="C8" s="12" t="s">
        <v>25</v>
      </c>
      <c r="D8" s="15"/>
      <c r="E8" s="15"/>
      <c r="F8" s="15"/>
      <c r="G8" s="15"/>
      <c r="H8" s="15"/>
      <c r="I8" s="15"/>
      <c r="J8" s="15"/>
      <c r="K8" s="15"/>
      <c r="L8" s="15">
        <v>1</v>
      </c>
      <c r="M8" s="21">
        <f t="shared" si="0"/>
        <v>1</v>
      </c>
    </row>
    <row r="9" spans="2:16" s="5" customFormat="1" ht="41.25" customHeight="1">
      <c r="B9" s="4"/>
      <c r="C9" s="12" t="s">
        <v>26</v>
      </c>
      <c r="D9" s="15"/>
      <c r="E9" s="15"/>
      <c r="F9" s="15"/>
      <c r="G9" s="15"/>
      <c r="H9" s="15">
        <v>1</v>
      </c>
      <c r="I9" s="15"/>
      <c r="J9" s="15"/>
      <c r="K9" s="15"/>
      <c r="L9" s="15"/>
      <c r="M9" s="21">
        <f t="shared" si="0"/>
        <v>1</v>
      </c>
      <c r="P9" s="17"/>
    </row>
    <row r="10" spans="2:13" s="22" customFormat="1" ht="41.25" customHeight="1" hidden="1">
      <c r="B10" s="23"/>
      <c r="C10" s="24" t="s">
        <v>27</v>
      </c>
      <c r="D10" s="25"/>
      <c r="E10" s="15"/>
      <c r="F10" s="15"/>
      <c r="G10" s="15"/>
      <c r="H10" s="15"/>
      <c r="I10" s="15"/>
      <c r="J10" s="25"/>
      <c r="K10" s="15"/>
      <c r="L10" s="25">
        <v>1</v>
      </c>
      <c r="M10" s="16">
        <f t="shared" si="0"/>
        <v>1</v>
      </c>
    </row>
    <row r="11" spans="2:13" s="5" customFormat="1" ht="41.25" customHeight="1" hidden="1">
      <c r="B11" s="4"/>
      <c r="C11" s="12" t="s">
        <v>28</v>
      </c>
      <c r="D11" s="26"/>
      <c r="E11" s="16"/>
      <c r="F11" s="16"/>
      <c r="G11" s="16"/>
      <c r="H11" s="16"/>
      <c r="I11" s="13"/>
      <c r="J11" s="20"/>
      <c r="K11" s="16"/>
      <c r="L11" s="27">
        <v>1</v>
      </c>
      <c r="M11" s="16">
        <f t="shared" si="0"/>
        <v>1</v>
      </c>
    </row>
    <row r="12" spans="2:13" s="5" customFormat="1" ht="41.25" customHeight="1" hidden="1">
      <c r="B12" s="286" t="s">
        <v>29</v>
      </c>
      <c r="C12" s="12" t="s">
        <v>30</v>
      </c>
      <c r="D12" s="26"/>
      <c r="E12" s="16"/>
      <c r="F12" s="16"/>
      <c r="G12" s="16"/>
      <c r="H12" s="16">
        <v>1.8</v>
      </c>
      <c r="I12" s="13"/>
      <c r="J12" s="20"/>
      <c r="K12" s="16"/>
      <c r="L12" s="20"/>
      <c r="M12" s="16">
        <f t="shared" si="0"/>
        <v>1.8</v>
      </c>
    </row>
    <row r="13" spans="2:13" s="17" customFormat="1" ht="41.25" customHeight="1" hidden="1">
      <c r="B13" s="286"/>
      <c r="C13" s="18" t="s">
        <v>31</v>
      </c>
      <c r="D13" s="20"/>
      <c r="E13" s="16"/>
      <c r="F13" s="16"/>
      <c r="G13" s="16"/>
      <c r="H13" s="16"/>
      <c r="I13" s="16"/>
      <c r="J13" s="20"/>
      <c r="K13" s="16"/>
      <c r="L13" s="20">
        <v>2.5</v>
      </c>
      <c r="M13" s="16">
        <f t="shared" si="0"/>
        <v>2.5</v>
      </c>
    </row>
    <row r="14" spans="2:13" s="5" customFormat="1" ht="39" customHeight="1" hidden="1">
      <c r="B14" s="4"/>
      <c r="C14" s="12" t="s">
        <v>32</v>
      </c>
      <c r="D14" s="26">
        <v>1</v>
      </c>
      <c r="E14" s="15">
        <v>1</v>
      </c>
      <c r="F14" s="15">
        <v>1</v>
      </c>
      <c r="G14" s="15">
        <v>1</v>
      </c>
      <c r="H14" s="15">
        <v>1</v>
      </c>
      <c r="I14" s="13">
        <v>1</v>
      </c>
      <c r="J14" s="28">
        <v>1</v>
      </c>
      <c r="K14" s="29">
        <v>1</v>
      </c>
      <c r="L14" s="28">
        <v>1</v>
      </c>
      <c r="M14" s="16">
        <f t="shared" si="0"/>
        <v>9</v>
      </c>
    </row>
    <row r="15" spans="2:13" s="22" customFormat="1" ht="41.25" customHeight="1" hidden="1">
      <c r="B15" s="23"/>
      <c r="C15" s="24" t="s">
        <v>33</v>
      </c>
      <c r="D15" s="15"/>
      <c r="E15" s="15"/>
      <c r="F15" s="15"/>
      <c r="G15" s="15"/>
      <c r="H15" s="15"/>
      <c r="I15" s="15">
        <v>2</v>
      </c>
      <c r="J15" s="15">
        <v>1</v>
      </c>
      <c r="K15" s="15">
        <v>2</v>
      </c>
      <c r="L15" s="15">
        <v>1</v>
      </c>
      <c r="M15" s="21">
        <f t="shared" si="0"/>
        <v>6</v>
      </c>
    </row>
    <row r="16" spans="2:13" s="5" customFormat="1" ht="41.25" customHeight="1" hidden="1">
      <c r="B16" s="4"/>
      <c r="C16" s="12" t="s">
        <v>34</v>
      </c>
      <c r="D16" s="13">
        <v>1</v>
      </c>
      <c r="E16" s="15">
        <v>1</v>
      </c>
      <c r="F16" s="15"/>
      <c r="G16" s="15"/>
      <c r="H16" s="15"/>
      <c r="I16" s="13">
        <v>2</v>
      </c>
      <c r="J16" s="13">
        <v>2</v>
      </c>
      <c r="K16" s="15">
        <v>1</v>
      </c>
      <c r="L16" s="13">
        <v>1</v>
      </c>
      <c r="M16" s="21">
        <f t="shared" si="0"/>
        <v>8</v>
      </c>
    </row>
    <row r="17" spans="1:13" s="22" customFormat="1" ht="41.25" customHeight="1" hidden="1">
      <c r="A17" s="30"/>
      <c r="B17" s="23"/>
      <c r="C17" s="24" t="s">
        <v>35</v>
      </c>
      <c r="D17" s="15"/>
      <c r="E17" s="15">
        <v>1.2</v>
      </c>
      <c r="F17" s="15"/>
      <c r="G17" s="15"/>
      <c r="H17" s="16"/>
      <c r="I17" s="15">
        <v>1.4</v>
      </c>
      <c r="J17" s="15">
        <v>1.4</v>
      </c>
      <c r="K17" s="15">
        <v>1.2</v>
      </c>
      <c r="L17" s="15"/>
      <c r="M17" s="16">
        <f t="shared" si="0"/>
        <v>5.199999999999999</v>
      </c>
    </row>
    <row r="18" spans="2:13" s="5" customFormat="1" ht="41.25" customHeight="1" hidden="1">
      <c r="B18" s="4"/>
      <c r="C18" s="12" t="s">
        <v>36</v>
      </c>
      <c r="D18" s="13">
        <v>1</v>
      </c>
      <c r="E18" s="15">
        <v>1</v>
      </c>
      <c r="F18" s="15">
        <v>1</v>
      </c>
      <c r="G18" s="15">
        <v>4</v>
      </c>
      <c r="H18" s="15"/>
      <c r="I18" s="13"/>
      <c r="J18" s="13"/>
      <c r="K18" s="15"/>
      <c r="L18" s="13"/>
      <c r="M18" s="16">
        <f t="shared" si="0"/>
        <v>7</v>
      </c>
    </row>
    <row r="19" spans="2:20" s="5" customFormat="1" ht="41.25" customHeight="1" hidden="1">
      <c r="B19" s="287" t="s">
        <v>37</v>
      </c>
      <c r="C19" s="12" t="s">
        <v>38</v>
      </c>
      <c r="D19" s="13"/>
      <c r="E19" s="15"/>
      <c r="F19" s="15"/>
      <c r="G19" s="15"/>
      <c r="H19" s="15">
        <v>1</v>
      </c>
      <c r="I19" s="13"/>
      <c r="J19" s="13"/>
      <c r="K19" s="15"/>
      <c r="L19" s="13">
        <v>1</v>
      </c>
      <c r="M19" s="15">
        <f t="shared" si="0"/>
        <v>2</v>
      </c>
      <c r="P19" s="13" t="s">
        <v>18</v>
      </c>
      <c r="Q19" s="13" t="s">
        <v>16</v>
      </c>
      <c r="R19" s="13" t="s">
        <v>19</v>
      </c>
      <c r="S19" s="13" t="s">
        <v>17</v>
      </c>
      <c r="T19" s="13"/>
    </row>
    <row r="20" spans="2:20" s="5" customFormat="1" ht="41.25" customHeight="1" hidden="1">
      <c r="B20" s="287"/>
      <c r="C20" s="12" t="s">
        <v>39</v>
      </c>
      <c r="D20" s="13"/>
      <c r="E20" s="15"/>
      <c r="F20" s="15"/>
      <c r="G20" s="15"/>
      <c r="H20" s="15">
        <v>1</v>
      </c>
      <c r="I20" s="13">
        <v>1</v>
      </c>
      <c r="J20" s="13"/>
      <c r="K20" s="15">
        <v>2</v>
      </c>
      <c r="L20" s="13"/>
      <c r="M20" s="15">
        <f t="shared" si="0"/>
        <v>4</v>
      </c>
      <c r="P20" s="13"/>
      <c r="Q20" s="13"/>
      <c r="R20" s="13"/>
      <c r="S20" s="13"/>
      <c r="T20" s="13"/>
    </row>
    <row r="21" spans="2:13" s="5" customFormat="1" ht="41.25" customHeight="1">
      <c r="B21" s="287"/>
      <c r="C21" s="12" t="s">
        <v>40</v>
      </c>
      <c r="D21" s="13"/>
      <c r="E21" s="15"/>
      <c r="F21" s="15"/>
      <c r="G21" s="15"/>
      <c r="H21" s="15"/>
      <c r="I21" s="13">
        <v>2</v>
      </c>
      <c r="J21" s="13">
        <v>4</v>
      </c>
      <c r="K21" s="15">
        <v>2</v>
      </c>
      <c r="L21" s="13"/>
      <c r="M21" s="15">
        <f t="shared" si="0"/>
        <v>8</v>
      </c>
    </row>
    <row r="22" spans="2:18" s="5" customFormat="1" ht="41.25" customHeight="1">
      <c r="B22" s="4"/>
      <c r="C22" s="12" t="s">
        <v>41</v>
      </c>
      <c r="D22" s="13">
        <v>2</v>
      </c>
      <c r="E22" s="15">
        <v>1</v>
      </c>
      <c r="F22" s="15">
        <v>1</v>
      </c>
      <c r="G22" s="15">
        <v>1</v>
      </c>
      <c r="H22" s="15">
        <v>1</v>
      </c>
      <c r="I22" s="13">
        <v>2</v>
      </c>
      <c r="J22" s="13">
        <v>2</v>
      </c>
      <c r="K22" s="15">
        <v>2</v>
      </c>
      <c r="L22" s="13">
        <v>1</v>
      </c>
      <c r="M22" s="15">
        <f t="shared" si="0"/>
        <v>13</v>
      </c>
      <c r="O22" s="32"/>
      <c r="P22" s="32"/>
      <c r="Q22" s="32"/>
      <c r="R22" s="32"/>
    </row>
    <row r="23" spans="2:18" ht="41.25" customHeight="1">
      <c r="B23" s="288" t="s">
        <v>42</v>
      </c>
      <c r="C23" s="12" t="s">
        <v>43</v>
      </c>
      <c r="D23" s="34"/>
      <c r="E23" s="15"/>
      <c r="F23" s="15"/>
      <c r="G23" s="15"/>
      <c r="H23" s="15">
        <v>1</v>
      </c>
      <c r="I23" s="13"/>
      <c r="J23" s="13"/>
      <c r="K23" s="13"/>
      <c r="L23" s="13">
        <v>1</v>
      </c>
      <c r="M23" s="15">
        <f t="shared" si="0"/>
        <v>2</v>
      </c>
      <c r="O23" s="35"/>
      <c r="P23" s="35"/>
      <c r="Q23" s="35"/>
      <c r="R23" s="35"/>
    </row>
    <row r="24" spans="2:18" ht="41.25" customHeight="1">
      <c r="B24" s="288"/>
      <c r="C24" s="12" t="s">
        <v>44</v>
      </c>
      <c r="D24" s="34"/>
      <c r="E24" s="15"/>
      <c r="F24" s="15"/>
      <c r="G24" s="15"/>
      <c r="H24" s="15"/>
      <c r="I24" s="13"/>
      <c r="J24" s="13"/>
      <c r="K24" s="13"/>
      <c r="L24" s="13">
        <v>1</v>
      </c>
      <c r="M24" s="15">
        <f t="shared" si="0"/>
        <v>1</v>
      </c>
      <c r="O24" s="35"/>
      <c r="P24" s="35"/>
      <c r="Q24" s="35"/>
      <c r="R24" s="35"/>
    </row>
    <row r="25" spans="2:18" ht="41.25" customHeight="1">
      <c r="B25" s="288"/>
      <c r="C25" s="12" t="s">
        <v>45</v>
      </c>
      <c r="D25" s="34"/>
      <c r="E25" s="15"/>
      <c r="F25" s="15"/>
      <c r="G25" s="15"/>
      <c r="H25" s="15">
        <v>1</v>
      </c>
      <c r="I25" s="13"/>
      <c r="J25" s="13"/>
      <c r="K25" s="13"/>
      <c r="L25" s="13">
        <v>1</v>
      </c>
      <c r="M25" s="21">
        <f t="shared" si="0"/>
        <v>2</v>
      </c>
      <c r="O25" s="35"/>
      <c r="P25" s="35"/>
      <c r="Q25" s="35"/>
      <c r="R25" s="35"/>
    </row>
    <row r="26" spans="2:13" s="5" customFormat="1" ht="41.25" customHeight="1">
      <c r="B26" s="4"/>
      <c r="C26" s="12" t="s">
        <v>46</v>
      </c>
      <c r="D26" s="13"/>
      <c r="E26" s="15"/>
      <c r="F26" s="15"/>
      <c r="G26" s="15"/>
      <c r="H26" s="15">
        <v>1</v>
      </c>
      <c r="I26" s="13"/>
      <c r="J26" s="13"/>
      <c r="K26" s="15"/>
      <c r="L26" s="13"/>
      <c r="M26" s="16">
        <f t="shared" si="0"/>
        <v>1</v>
      </c>
    </row>
    <row r="27" spans="2:13" s="5" customFormat="1" ht="41.25" customHeight="1">
      <c r="B27" s="4"/>
      <c r="C27" s="12" t="s">
        <v>47</v>
      </c>
      <c r="D27" s="13"/>
      <c r="E27" s="15"/>
      <c r="F27" s="15"/>
      <c r="G27" s="15"/>
      <c r="H27" s="15"/>
      <c r="I27" s="13">
        <v>2</v>
      </c>
      <c r="J27" s="13">
        <v>1</v>
      </c>
      <c r="K27" s="15">
        <v>1</v>
      </c>
      <c r="L27" s="13"/>
      <c r="M27" s="21">
        <f t="shared" si="0"/>
        <v>4</v>
      </c>
    </row>
    <row r="28" spans="2:13" s="5" customFormat="1" ht="41.25" customHeight="1">
      <c r="B28" s="4"/>
      <c r="C28" s="12" t="s">
        <v>48</v>
      </c>
      <c r="D28" s="13"/>
      <c r="E28" s="15"/>
      <c r="F28" s="15"/>
      <c r="G28" s="15"/>
      <c r="H28" s="15"/>
      <c r="I28" s="13">
        <v>3</v>
      </c>
      <c r="J28" s="13">
        <v>2</v>
      </c>
      <c r="K28" s="15">
        <v>4</v>
      </c>
      <c r="L28" s="13"/>
      <c r="M28" s="21">
        <f t="shared" si="0"/>
        <v>9</v>
      </c>
    </row>
    <row r="29" spans="2:13" s="5" customFormat="1" ht="41.25" customHeight="1">
      <c r="B29" s="4"/>
      <c r="C29" s="12" t="s">
        <v>49</v>
      </c>
      <c r="D29" s="15"/>
      <c r="E29" s="15"/>
      <c r="F29" s="15"/>
      <c r="G29" s="15"/>
      <c r="H29" s="15"/>
      <c r="I29" s="15">
        <v>3</v>
      </c>
      <c r="J29" s="15">
        <v>2</v>
      </c>
      <c r="K29" s="15">
        <v>4</v>
      </c>
      <c r="L29" s="15"/>
      <c r="M29" s="21">
        <f t="shared" si="0"/>
        <v>9</v>
      </c>
    </row>
    <row r="30" spans="2:13" s="5" customFormat="1" ht="41.25" customHeight="1" hidden="1">
      <c r="B30" s="4"/>
      <c r="C30" s="12" t="s">
        <v>49</v>
      </c>
      <c r="D30" s="15"/>
      <c r="E30" s="15"/>
      <c r="F30" s="15"/>
      <c r="G30" s="15"/>
      <c r="H30" s="15"/>
      <c r="I30" s="15"/>
      <c r="J30" s="15"/>
      <c r="K30" s="15"/>
      <c r="L30" s="15"/>
      <c r="M30" s="16">
        <f t="shared" si="0"/>
        <v>0</v>
      </c>
    </row>
    <row r="31" spans="2:13" s="5" customFormat="1" ht="41.25" customHeight="1" hidden="1">
      <c r="B31" s="4"/>
      <c r="C31" s="12" t="s">
        <v>49</v>
      </c>
      <c r="D31" s="15"/>
      <c r="E31" s="15"/>
      <c r="F31" s="15"/>
      <c r="G31" s="15"/>
      <c r="H31" s="15"/>
      <c r="I31" s="15"/>
      <c r="J31" s="15"/>
      <c r="K31" s="15"/>
      <c r="L31" s="15"/>
      <c r="M31" s="16">
        <f t="shared" si="0"/>
        <v>0</v>
      </c>
    </row>
    <row r="32" spans="2:13" s="5" customFormat="1" ht="41.25" customHeight="1" hidden="1">
      <c r="B32" s="4"/>
      <c r="C32" s="12" t="s">
        <v>49</v>
      </c>
      <c r="D32" s="15"/>
      <c r="E32" s="15"/>
      <c r="F32" s="15"/>
      <c r="G32" s="15"/>
      <c r="H32" s="15"/>
      <c r="I32" s="15"/>
      <c r="J32" s="15"/>
      <c r="K32" s="15"/>
      <c r="L32" s="15"/>
      <c r="M32" s="16">
        <f t="shared" si="0"/>
        <v>0</v>
      </c>
    </row>
    <row r="33" spans="2:13" s="5" customFormat="1" ht="41.25" customHeight="1" hidden="1">
      <c r="B33" s="4"/>
      <c r="C33" s="12" t="s">
        <v>49</v>
      </c>
      <c r="D33" s="15"/>
      <c r="E33" s="15"/>
      <c r="F33" s="15"/>
      <c r="G33" s="15"/>
      <c r="H33" s="15"/>
      <c r="I33" s="15"/>
      <c r="J33" s="15"/>
      <c r="K33" s="15"/>
      <c r="L33" s="15"/>
      <c r="M33" s="16">
        <f t="shared" si="0"/>
        <v>0</v>
      </c>
    </row>
    <row r="34" spans="2:13" s="5" customFormat="1" ht="41.25" customHeight="1" hidden="1">
      <c r="B34" s="4"/>
      <c r="C34" s="12" t="s">
        <v>49</v>
      </c>
      <c r="D34" s="15"/>
      <c r="E34" s="15"/>
      <c r="F34" s="15"/>
      <c r="G34" s="15"/>
      <c r="H34" s="15"/>
      <c r="I34" s="15"/>
      <c r="J34" s="15"/>
      <c r="K34" s="15"/>
      <c r="L34" s="15"/>
      <c r="M34" s="16">
        <f t="shared" si="0"/>
        <v>0</v>
      </c>
    </row>
    <row r="35" spans="2:13" s="5" customFormat="1" ht="41.25" customHeight="1" hidden="1">
      <c r="B35" s="4"/>
      <c r="C35" s="12" t="s">
        <v>49</v>
      </c>
      <c r="D35" s="15"/>
      <c r="E35" s="15"/>
      <c r="F35" s="15"/>
      <c r="G35" s="15"/>
      <c r="H35" s="15"/>
      <c r="I35" s="15"/>
      <c r="J35" s="15"/>
      <c r="K35" s="15"/>
      <c r="L35" s="15"/>
      <c r="M35" s="16">
        <f t="shared" si="0"/>
        <v>0</v>
      </c>
    </row>
    <row r="36" spans="2:13" s="5" customFormat="1" ht="41.25" customHeight="1" hidden="1">
      <c r="B36" s="4"/>
      <c r="C36" s="12" t="s">
        <v>49</v>
      </c>
      <c r="D36" s="15"/>
      <c r="E36" s="15"/>
      <c r="F36" s="15"/>
      <c r="G36" s="15"/>
      <c r="H36" s="15"/>
      <c r="I36" s="15"/>
      <c r="J36" s="15"/>
      <c r="K36" s="15"/>
      <c r="L36" s="15"/>
      <c r="M36" s="16">
        <f t="shared" si="0"/>
        <v>0</v>
      </c>
    </row>
    <row r="37" spans="2:13" s="5" customFormat="1" ht="41.25" customHeight="1" hidden="1">
      <c r="B37" s="4"/>
      <c r="C37" s="12" t="s">
        <v>49</v>
      </c>
      <c r="D37" s="15"/>
      <c r="E37" s="15"/>
      <c r="F37" s="15"/>
      <c r="G37" s="15"/>
      <c r="H37" s="15"/>
      <c r="I37" s="15"/>
      <c r="J37" s="15"/>
      <c r="K37" s="15"/>
      <c r="L37" s="15"/>
      <c r="M37" s="16">
        <f t="shared" si="0"/>
        <v>0</v>
      </c>
    </row>
    <row r="38" spans="2:13" s="5" customFormat="1" ht="41.25" customHeight="1" hidden="1">
      <c r="B38" s="4"/>
      <c r="C38" s="12" t="s">
        <v>49</v>
      </c>
      <c r="D38" s="15"/>
      <c r="E38" s="15"/>
      <c r="F38" s="15"/>
      <c r="G38" s="15"/>
      <c r="H38" s="15"/>
      <c r="I38" s="15"/>
      <c r="J38" s="15"/>
      <c r="K38" s="15"/>
      <c r="L38" s="15"/>
      <c r="M38" s="16">
        <f t="shared" si="0"/>
        <v>0</v>
      </c>
    </row>
    <row r="39" spans="2:13" s="5" customFormat="1" ht="41.25" customHeight="1" hidden="1">
      <c r="B39" s="4"/>
      <c r="C39" s="12" t="s">
        <v>49</v>
      </c>
      <c r="D39" s="15"/>
      <c r="E39" s="15"/>
      <c r="F39" s="15"/>
      <c r="G39" s="15"/>
      <c r="H39" s="15"/>
      <c r="I39" s="15"/>
      <c r="J39" s="15"/>
      <c r="K39" s="15"/>
      <c r="L39" s="15"/>
      <c r="M39" s="16">
        <f t="shared" si="0"/>
        <v>0</v>
      </c>
    </row>
    <row r="40" spans="2:13" s="5" customFormat="1" ht="41.25" customHeight="1" hidden="1">
      <c r="B40" s="4"/>
      <c r="C40" s="12" t="s">
        <v>49</v>
      </c>
      <c r="D40" s="15"/>
      <c r="E40" s="15"/>
      <c r="F40" s="15"/>
      <c r="G40" s="15"/>
      <c r="H40" s="15"/>
      <c r="I40" s="15"/>
      <c r="J40" s="15"/>
      <c r="K40" s="15"/>
      <c r="L40" s="15"/>
      <c r="M40" s="16">
        <f t="shared" si="0"/>
        <v>0</v>
      </c>
    </row>
    <row r="41" spans="2:13" s="5" customFormat="1" ht="41.25" customHeight="1" hidden="1">
      <c r="B41" s="4"/>
      <c r="C41" s="12" t="s">
        <v>49</v>
      </c>
      <c r="D41" s="15"/>
      <c r="E41" s="15"/>
      <c r="F41" s="15"/>
      <c r="G41" s="15"/>
      <c r="H41" s="15"/>
      <c r="I41" s="15"/>
      <c r="J41" s="15"/>
      <c r="K41" s="15"/>
      <c r="L41" s="15"/>
      <c r="M41" s="16">
        <f t="shared" si="0"/>
        <v>0</v>
      </c>
    </row>
    <row r="42" spans="2:13" s="17" customFormat="1" ht="41.25" customHeight="1" hidden="1">
      <c r="B42" s="36"/>
      <c r="C42" s="12" t="s">
        <v>49</v>
      </c>
      <c r="D42" s="15"/>
      <c r="E42" s="15"/>
      <c r="F42" s="15"/>
      <c r="G42" s="15"/>
      <c r="H42" s="15"/>
      <c r="I42" s="15"/>
      <c r="J42" s="15"/>
      <c r="K42" s="15"/>
      <c r="L42" s="15"/>
      <c r="M42" s="16">
        <f t="shared" si="0"/>
        <v>0</v>
      </c>
    </row>
    <row r="43" spans="2:13" s="17" customFormat="1" ht="41.25" customHeight="1" hidden="1">
      <c r="B43" s="36"/>
      <c r="C43" s="12" t="s">
        <v>49</v>
      </c>
      <c r="D43" s="15"/>
      <c r="E43" s="15"/>
      <c r="F43" s="15"/>
      <c r="G43" s="15"/>
      <c r="H43" s="15"/>
      <c r="I43" s="15"/>
      <c r="J43" s="15"/>
      <c r="K43" s="15"/>
      <c r="L43" s="15"/>
      <c r="M43" s="16">
        <f t="shared" si="0"/>
        <v>0</v>
      </c>
    </row>
    <row r="44" spans="3:13" ht="41.25" customHeight="1" hidden="1">
      <c r="C44" s="12" t="s">
        <v>49</v>
      </c>
      <c r="D44" s="15"/>
      <c r="E44" s="15"/>
      <c r="F44" s="15"/>
      <c r="G44" s="15"/>
      <c r="H44" s="15"/>
      <c r="I44" s="15"/>
      <c r="J44" s="15"/>
      <c r="K44" s="15"/>
      <c r="L44" s="15"/>
      <c r="M44" s="16">
        <f t="shared" si="0"/>
        <v>0</v>
      </c>
    </row>
  </sheetData>
  <sheetProtection selectLockedCells="1" selectUnlockedCells="1"/>
  <mergeCells count="6">
    <mergeCell ref="E2:H2"/>
    <mergeCell ref="P3:S3"/>
    <mergeCell ref="B6:B7"/>
    <mergeCell ref="B12:B13"/>
    <mergeCell ref="B19:B21"/>
    <mergeCell ref="B23:B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41"/>
  <sheetViews>
    <sheetView zoomScalePageLayoutView="0" workbookViewId="0" topLeftCell="N5">
      <selection activeCell="AC9" sqref="AC9"/>
    </sheetView>
  </sheetViews>
  <sheetFormatPr defaultColWidth="11.625" defaultRowHeight="12.75"/>
  <cols>
    <col min="1" max="2" width="11.625" style="0" customWidth="1"/>
    <col min="3" max="3" width="18.375" style="0" customWidth="1"/>
    <col min="4" max="17" width="11.625" style="0" customWidth="1"/>
    <col min="18" max="18" width="11.625" style="37" customWidth="1"/>
    <col min="19" max="19" width="11.625" style="0" customWidth="1"/>
    <col min="20" max="20" width="11.625" style="38" customWidth="1"/>
  </cols>
  <sheetData>
    <row r="2" spans="2:27" ht="36">
      <c r="B2" s="39"/>
      <c r="C2" s="40" t="s">
        <v>3</v>
      </c>
      <c r="D2" s="40"/>
      <c r="E2" s="293" t="s">
        <v>50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41"/>
      <c r="Q2" s="41"/>
      <c r="R2" s="42"/>
      <c r="S2" s="41"/>
      <c r="T2" s="43"/>
      <c r="U2" s="41"/>
      <c r="V2" s="41"/>
      <c r="W2" s="41"/>
      <c r="X2" s="41"/>
      <c r="Y2" s="41"/>
      <c r="Z2" s="41"/>
      <c r="AA2" s="41"/>
    </row>
    <row r="3" spans="2:27" ht="21.75" customHeight="1">
      <c r="B3" s="39"/>
      <c r="C3" s="40"/>
      <c r="D3" s="294" t="s">
        <v>51</v>
      </c>
      <c r="E3" s="294"/>
      <c r="F3" s="294"/>
      <c r="G3" s="294"/>
      <c r="H3" s="294"/>
      <c r="I3" s="294"/>
      <c r="J3" s="294"/>
      <c r="K3" s="289" t="s">
        <v>52</v>
      </c>
      <c r="L3" s="289"/>
      <c r="M3" s="289"/>
      <c r="N3" s="289"/>
      <c r="O3" s="289"/>
      <c r="P3" s="289"/>
      <c r="Q3" s="289"/>
      <c r="R3" s="289"/>
      <c r="S3" s="289"/>
      <c r="T3" s="45"/>
      <c r="U3" s="41"/>
      <c r="V3" s="41"/>
      <c r="W3" s="41"/>
      <c r="X3" s="41"/>
      <c r="Y3" s="41"/>
      <c r="Z3" s="41"/>
      <c r="AA3" s="41"/>
    </row>
    <row r="4" spans="2:27" ht="177">
      <c r="B4" s="46"/>
      <c r="C4" s="47"/>
      <c r="D4" s="48" t="s">
        <v>53</v>
      </c>
      <c r="E4" s="49" t="s">
        <v>54</v>
      </c>
      <c r="F4" s="49" t="s">
        <v>5</v>
      </c>
      <c r="G4" s="49" t="s">
        <v>55</v>
      </c>
      <c r="H4" s="49" t="s">
        <v>11</v>
      </c>
      <c r="I4" s="49" t="s">
        <v>56</v>
      </c>
      <c r="J4" s="49" t="s">
        <v>57</v>
      </c>
      <c r="K4" s="48" t="s">
        <v>53</v>
      </c>
      <c r="L4" s="49" t="s">
        <v>58</v>
      </c>
      <c r="M4" s="49" t="s">
        <v>59</v>
      </c>
      <c r="N4" s="49" t="s">
        <v>5</v>
      </c>
      <c r="O4" s="49" t="s">
        <v>60</v>
      </c>
      <c r="P4" s="49" t="s">
        <v>61</v>
      </c>
      <c r="Q4" s="49" t="s">
        <v>62</v>
      </c>
      <c r="R4" s="50" t="s">
        <v>63</v>
      </c>
      <c r="S4" s="49" t="s">
        <v>64</v>
      </c>
      <c r="T4" s="51" t="s">
        <v>12</v>
      </c>
      <c r="U4" s="46"/>
      <c r="V4" s="46"/>
      <c r="W4" s="289" t="s">
        <v>65</v>
      </c>
      <c r="X4" s="289"/>
      <c r="Y4" s="289"/>
      <c r="Z4" s="289"/>
      <c r="AA4" s="52" t="s">
        <v>14</v>
      </c>
    </row>
    <row r="5" spans="2:27" ht="40.5">
      <c r="B5" s="46"/>
      <c r="C5" s="53" t="s">
        <v>15</v>
      </c>
      <c r="D5" s="53" t="s">
        <v>16</v>
      </c>
      <c r="E5" s="53" t="s">
        <v>66</v>
      </c>
      <c r="F5" s="53" t="s">
        <v>16</v>
      </c>
      <c r="G5" s="53" t="s">
        <v>16</v>
      </c>
      <c r="H5" s="53" t="s">
        <v>17</v>
      </c>
      <c r="I5" s="53" t="s">
        <v>16</v>
      </c>
      <c r="J5" s="53" t="s">
        <v>16</v>
      </c>
      <c r="K5" s="53" t="s">
        <v>16</v>
      </c>
      <c r="L5" s="53" t="s">
        <v>17</v>
      </c>
      <c r="M5" s="53" t="s">
        <v>17</v>
      </c>
      <c r="N5" s="53" t="s">
        <v>16</v>
      </c>
      <c r="O5" s="53" t="s">
        <v>16</v>
      </c>
      <c r="P5" s="53" t="s">
        <v>16</v>
      </c>
      <c r="Q5" s="53" t="s">
        <v>16</v>
      </c>
      <c r="R5" s="54" t="s">
        <v>16</v>
      </c>
      <c r="S5" s="53" t="s">
        <v>16</v>
      </c>
      <c r="T5" s="51" t="s">
        <v>21</v>
      </c>
      <c r="U5" s="46"/>
      <c r="V5" s="46"/>
      <c r="W5" s="44" t="s">
        <v>18</v>
      </c>
      <c r="X5" s="44" t="s">
        <v>16</v>
      </c>
      <c r="Y5" s="44" t="s">
        <v>19</v>
      </c>
      <c r="Z5" s="44" t="s">
        <v>17</v>
      </c>
      <c r="AA5" s="44"/>
    </row>
    <row r="6" spans="2:27" ht="72">
      <c r="B6" s="39"/>
      <c r="C6" s="55" t="s">
        <v>67</v>
      </c>
      <c r="D6" s="55" t="s">
        <v>21</v>
      </c>
      <c r="E6" s="56" t="s">
        <v>21</v>
      </c>
      <c r="F6" s="57" t="s">
        <v>21</v>
      </c>
      <c r="G6" s="56" t="s">
        <v>21</v>
      </c>
      <c r="H6" s="56" t="s">
        <v>21</v>
      </c>
      <c r="I6" s="58" t="s">
        <v>21</v>
      </c>
      <c r="J6" s="56" t="s">
        <v>21</v>
      </c>
      <c r="K6" s="57" t="s">
        <v>21</v>
      </c>
      <c r="L6" s="57" t="s">
        <v>21</v>
      </c>
      <c r="M6" s="57" t="s">
        <v>21</v>
      </c>
      <c r="N6" s="57" t="s">
        <v>21</v>
      </c>
      <c r="O6" s="57" t="s">
        <v>21</v>
      </c>
      <c r="P6" s="57" t="s">
        <v>21</v>
      </c>
      <c r="Q6" s="57" t="s">
        <v>21</v>
      </c>
      <c r="R6" s="59" t="s">
        <v>21</v>
      </c>
      <c r="S6" s="56" t="s">
        <v>21</v>
      </c>
      <c r="T6" s="43" t="s">
        <v>21</v>
      </c>
      <c r="U6" s="41"/>
      <c r="V6" s="41"/>
      <c r="W6" s="56">
        <v>0</v>
      </c>
      <c r="X6" s="56">
        <f>D9+E7+F7+F9+G9+I8+J7+K9+N9+O9+P9+Q9+R9+S9</f>
        <v>225.70000000000005</v>
      </c>
      <c r="Y6" s="56">
        <f>AB10</f>
        <v>0</v>
      </c>
      <c r="Z6" s="56">
        <f>H9+L9+M9</f>
        <v>24.79</v>
      </c>
      <c r="AA6" s="56">
        <f>SUM(W6:Z6)</f>
        <v>250.49000000000004</v>
      </c>
    </row>
    <row r="7" spans="2:27" ht="21.75" customHeight="1">
      <c r="B7" s="290" t="s">
        <v>22</v>
      </c>
      <c r="C7" s="55" t="s">
        <v>68</v>
      </c>
      <c r="D7" s="55"/>
      <c r="E7" s="56">
        <v>8.38</v>
      </c>
      <c r="F7" s="56">
        <v>4.46</v>
      </c>
      <c r="G7" s="56"/>
      <c r="H7" s="56" t="s">
        <v>21</v>
      </c>
      <c r="I7" s="56"/>
      <c r="J7" s="56">
        <v>2.2</v>
      </c>
      <c r="K7" s="56"/>
      <c r="L7" s="56"/>
      <c r="M7" s="56"/>
      <c r="N7" s="56"/>
      <c r="O7" s="56" t="s">
        <v>21</v>
      </c>
      <c r="P7" s="56"/>
      <c r="Q7" s="56"/>
      <c r="R7" s="60" t="s">
        <v>21</v>
      </c>
      <c r="S7" s="56"/>
      <c r="T7" s="56">
        <f aca="true" t="shared" si="0" ref="T7:T41">SUM(D7:S7)</f>
        <v>15.04</v>
      </c>
      <c r="U7" s="41"/>
      <c r="V7" s="41"/>
      <c r="W7" s="61"/>
      <c r="X7" s="61"/>
      <c r="Y7" s="61"/>
      <c r="Z7" s="61"/>
      <c r="AA7" s="61"/>
    </row>
    <row r="8" spans="2:27" ht="20.25">
      <c r="B8" s="290"/>
      <c r="C8" s="55" t="s">
        <v>69</v>
      </c>
      <c r="D8" s="55"/>
      <c r="E8" s="56"/>
      <c r="F8" s="56"/>
      <c r="G8" s="56"/>
      <c r="H8" s="56"/>
      <c r="I8" s="56">
        <v>47.4</v>
      </c>
      <c r="J8" s="56"/>
      <c r="K8" s="56"/>
      <c r="L8" s="56"/>
      <c r="M8" s="56"/>
      <c r="N8" s="56"/>
      <c r="O8" s="56"/>
      <c r="P8" s="56"/>
      <c r="Q8" s="56"/>
      <c r="R8" s="60"/>
      <c r="S8" s="56"/>
      <c r="T8" s="56">
        <f t="shared" si="0"/>
        <v>47.4</v>
      </c>
      <c r="U8" s="41"/>
      <c r="V8" s="41"/>
      <c r="W8" s="41"/>
      <c r="X8" s="41"/>
      <c r="Y8" s="41"/>
      <c r="Z8" s="41"/>
      <c r="AA8" s="62"/>
    </row>
    <row r="9" spans="2:27" ht="20.25">
      <c r="B9" s="290"/>
      <c r="C9" s="55" t="s">
        <v>70</v>
      </c>
      <c r="D9" s="55">
        <v>12.49</v>
      </c>
      <c r="E9" s="56" t="s">
        <v>21</v>
      </c>
      <c r="F9" s="56">
        <v>20</v>
      </c>
      <c r="G9" s="56">
        <v>9.33</v>
      </c>
      <c r="H9" s="56">
        <v>7.27</v>
      </c>
      <c r="I9" s="56"/>
      <c r="J9" s="56" t="s">
        <v>21</v>
      </c>
      <c r="K9" s="56">
        <v>8.39</v>
      </c>
      <c r="L9" s="56">
        <v>9.15</v>
      </c>
      <c r="M9" s="56">
        <v>8.37</v>
      </c>
      <c r="N9" s="56">
        <v>20.2</v>
      </c>
      <c r="O9" s="56">
        <v>4.84</v>
      </c>
      <c r="P9" s="56">
        <v>22.99</v>
      </c>
      <c r="Q9" s="56">
        <v>3.99</v>
      </c>
      <c r="R9" s="60">
        <v>4.58</v>
      </c>
      <c r="S9" s="56">
        <v>56.45</v>
      </c>
      <c r="T9" s="56">
        <f t="shared" si="0"/>
        <v>188.05</v>
      </c>
      <c r="U9" s="41"/>
      <c r="V9" s="41"/>
      <c r="W9" s="41"/>
      <c r="X9" s="41"/>
      <c r="Y9" s="41"/>
      <c r="Z9" s="41"/>
      <c r="AA9" s="41"/>
    </row>
    <row r="10" spans="2:27" ht="20.25">
      <c r="B10" s="39"/>
      <c r="C10" s="55" t="s">
        <v>25</v>
      </c>
      <c r="D10" s="55"/>
      <c r="E10" s="57" t="s">
        <v>21</v>
      </c>
      <c r="F10" s="58"/>
      <c r="G10" s="57">
        <v>1</v>
      </c>
      <c r="H10" s="58">
        <v>1</v>
      </c>
      <c r="I10" s="58">
        <v>1</v>
      </c>
      <c r="J10" s="57"/>
      <c r="K10" s="57" t="s">
        <v>21</v>
      </c>
      <c r="L10" s="58">
        <v>2</v>
      </c>
      <c r="M10" s="58">
        <v>1</v>
      </c>
      <c r="N10" s="58">
        <v>0.2</v>
      </c>
      <c r="O10" s="58">
        <v>1</v>
      </c>
      <c r="P10" s="58">
        <v>1</v>
      </c>
      <c r="Q10" s="56" t="s">
        <v>21</v>
      </c>
      <c r="R10" s="63"/>
      <c r="S10" s="57">
        <v>1</v>
      </c>
      <c r="T10" s="58">
        <f t="shared" si="0"/>
        <v>9.2</v>
      </c>
      <c r="U10" s="41"/>
      <c r="V10" s="41"/>
      <c r="W10" s="41"/>
      <c r="X10" s="41"/>
      <c r="Y10" s="41"/>
      <c r="Z10" s="41"/>
      <c r="AA10" s="41"/>
    </row>
    <row r="11" spans="2:27" ht="20.25">
      <c r="B11" s="39"/>
      <c r="C11" s="55" t="s">
        <v>71</v>
      </c>
      <c r="D11" s="55"/>
      <c r="E11" s="57"/>
      <c r="F11" s="58"/>
      <c r="G11" s="57"/>
      <c r="H11" s="58"/>
      <c r="I11" s="58"/>
      <c r="J11" s="57"/>
      <c r="K11" s="57"/>
      <c r="L11" s="58"/>
      <c r="M11" s="58"/>
      <c r="N11" s="58"/>
      <c r="O11" s="58">
        <v>1</v>
      </c>
      <c r="P11" s="58"/>
      <c r="Q11" s="64">
        <v>2</v>
      </c>
      <c r="R11" s="63"/>
      <c r="S11" s="57"/>
      <c r="T11" s="58">
        <f t="shared" si="0"/>
        <v>3</v>
      </c>
      <c r="U11" s="41"/>
      <c r="V11" s="41"/>
      <c r="W11" s="41"/>
      <c r="X11" s="41"/>
      <c r="Y11" s="41"/>
      <c r="Z11" s="41"/>
      <c r="AA11" s="41"/>
    </row>
    <row r="12" spans="2:27" ht="20.25">
      <c r="B12" s="39"/>
      <c r="C12" s="55" t="s">
        <v>72</v>
      </c>
      <c r="D12" s="55"/>
      <c r="E12" s="57"/>
      <c r="F12" s="58"/>
      <c r="G12" s="57"/>
      <c r="H12" s="58"/>
      <c r="I12" s="58"/>
      <c r="J12" s="57"/>
      <c r="K12" s="57"/>
      <c r="L12" s="58"/>
      <c r="M12" s="58"/>
      <c r="N12" s="58"/>
      <c r="O12" s="58"/>
      <c r="P12" s="58">
        <v>2</v>
      </c>
      <c r="Q12" s="56"/>
      <c r="R12" s="63"/>
      <c r="S12" s="57"/>
      <c r="T12" s="58">
        <f t="shared" si="0"/>
        <v>2</v>
      </c>
      <c r="U12" s="41"/>
      <c r="V12" s="41"/>
      <c r="W12" s="41"/>
      <c r="X12" s="41"/>
      <c r="Y12" s="41"/>
      <c r="Z12" s="41"/>
      <c r="AA12" s="41"/>
    </row>
    <row r="13" spans="2:27" ht="36">
      <c r="B13" s="39"/>
      <c r="C13" s="55" t="s">
        <v>27</v>
      </c>
      <c r="D13" s="55"/>
      <c r="E13" s="57" t="s">
        <v>21</v>
      </c>
      <c r="F13" s="58"/>
      <c r="G13" s="57" t="s">
        <v>21</v>
      </c>
      <c r="H13" s="58">
        <v>2</v>
      </c>
      <c r="I13" s="58" t="s">
        <v>21</v>
      </c>
      <c r="J13" s="57" t="s">
        <v>21</v>
      </c>
      <c r="K13" s="57" t="s">
        <v>21</v>
      </c>
      <c r="L13" s="58">
        <v>2</v>
      </c>
      <c r="M13" s="58">
        <v>1</v>
      </c>
      <c r="N13" s="58" t="s">
        <v>21</v>
      </c>
      <c r="O13" s="58" t="s">
        <v>21</v>
      </c>
      <c r="P13" s="58" t="s">
        <v>21</v>
      </c>
      <c r="Q13" s="56" t="s">
        <v>21</v>
      </c>
      <c r="R13" s="63"/>
      <c r="S13" s="57" t="s">
        <v>21</v>
      </c>
      <c r="T13" s="58">
        <f t="shared" si="0"/>
        <v>5</v>
      </c>
      <c r="U13" s="41"/>
      <c r="V13" s="41"/>
      <c r="W13" s="41"/>
      <c r="X13" s="41"/>
      <c r="Y13" s="41"/>
      <c r="Z13" s="41"/>
      <c r="AA13" s="41"/>
    </row>
    <row r="14" spans="2:27" ht="20.25">
      <c r="B14" s="39"/>
      <c r="C14" s="55" t="s">
        <v>73</v>
      </c>
      <c r="D14" s="55"/>
      <c r="E14" s="57"/>
      <c r="F14" s="58"/>
      <c r="G14" s="57"/>
      <c r="H14" s="58"/>
      <c r="I14" s="58"/>
      <c r="J14" s="57"/>
      <c r="K14" s="57"/>
      <c r="L14" s="58">
        <v>1</v>
      </c>
      <c r="M14" s="58"/>
      <c r="N14" s="58"/>
      <c r="O14" s="58"/>
      <c r="P14" s="58"/>
      <c r="Q14" s="56"/>
      <c r="R14" s="63"/>
      <c r="S14" s="57"/>
      <c r="T14" s="58">
        <f t="shared" si="0"/>
        <v>1</v>
      </c>
      <c r="U14" s="41"/>
      <c r="V14" s="41"/>
      <c r="W14" s="41"/>
      <c r="X14" s="41"/>
      <c r="Y14" s="41"/>
      <c r="Z14" s="41"/>
      <c r="AA14" s="41"/>
    </row>
    <row r="15" spans="2:27" ht="20.25">
      <c r="B15" s="39"/>
      <c r="C15" s="55" t="s">
        <v>28</v>
      </c>
      <c r="D15" s="55"/>
      <c r="E15" s="57" t="s">
        <v>21</v>
      </c>
      <c r="F15" s="58"/>
      <c r="G15" s="57"/>
      <c r="H15" s="58">
        <v>1</v>
      </c>
      <c r="I15" s="58" t="s">
        <v>21</v>
      </c>
      <c r="J15" s="57" t="s">
        <v>21</v>
      </c>
      <c r="K15" s="57" t="s">
        <v>21</v>
      </c>
      <c r="L15" s="58">
        <v>1</v>
      </c>
      <c r="M15" s="58"/>
      <c r="N15" s="58"/>
      <c r="O15" s="58" t="s">
        <v>21</v>
      </c>
      <c r="P15" s="58"/>
      <c r="Q15" s="56" t="s">
        <v>21</v>
      </c>
      <c r="R15" s="63"/>
      <c r="S15" s="57"/>
      <c r="T15" s="58">
        <f t="shared" si="0"/>
        <v>2</v>
      </c>
      <c r="U15" s="41"/>
      <c r="V15" s="41"/>
      <c r="W15" s="41"/>
      <c r="X15" s="65"/>
      <c r="Y15" s="41"/>
      <c r="Z15" s="41"/>
      <c r="AA15" s="41"/>
    </row>
    <row r="16" spans="2:27" ht="36">
      <c r="B16" s="291" t="s">
        <v>74</v>
      </c>
      <c r="C16" s="55" t="s">
        <v>30</v>
      </c>
      <c r="D16" s="55"/>
      <c r="E16" s="56" t="s">
        <v>21</v>
      </c>
      <c r="F16" s="56" t="s">
        <v>21</v>
      </c>
      <c r="G16" s="56" t="s">
        <v>21</v>
      </c>
      <c r="H16" s="44" t="s">
        <v>21</v>
      </c>
      <c r="I16" s="56">
        <v>1.46</v>
      </c>
      <c r="J16" s="56" t="s">
        <v>21</v>
      </c>
      <c r="K16" s="57" t="s">
        <v>21</v>
      </c>
      <c r="L16" s="58" t="s">
        <v>21</v>
      </c>
      <c r="M16" s="58"/>
      <c r="N16" s="56" t="s">
        <v>21</v>
      </c>
      <c r="O16" s="58">
        <v>1.46</v>
      </c>
      <c r="P16" s="56"/>
      <c r="Q16" s="56" t="s">
        <v>21</v>
      </c>
      <c r="R16" s="60" t="s">
        <v>21</v>
      </c>
      <c r="S16" s="56"/>
      <c r="T16" s="56">
        <f t="shared" si="0"/>
        <v>2.92</v>
      </c>
      <c r="U16" s="41"/>
      <c r="V16" s="41"/>
      <c r="W16" s="41"/>
      <c r="X16" s="41"/>
      <c r="Y16" s="41"/>
      <c r="Z16" s="41"/>
      <c r="AA16" s="41"/>
    </row>
    <row r="17" spans="2:27" ht="36">
      <c r="B17" s="291"/>
      <c r="C17" s="55" t="s">
        <v>31</v>
      </c>
      <c r="D17" s="55"/>
      <c r="E17" s="56" t="s">
        <v>21</v>
      </c>
      <c r="F17" s="56"/>
      <c r="G17" s="56">
        <v>20.52</v>
      </c>
      <c r="H17" s="44">
        <v>15.99</v>
      </c>
      <c r="I17" s="56" t="s">
        <v>21</v>
      </c>
      <c r="J17" s="56"/>
      <c r="K17" s="57" t="s">
        <v>21</v>
      </c>
      <c r="L17" s="56">
        <v>18.3</v>
      </c>
      <c r="M17" s="56">
        <v>16.74</v>
      </c>
      <c r="N17" s="56"/>
      <c r="O17" s="56" t="s">
        <v>21</v>
      </c>
      <c r="P17" s="56">
        <v>46</v>
      </c>
      <c r="Q17" s="56">
        <v>8</v>
      </c>
      <c r="R17" s="60"/>
      <c r="S17" s="56" t="s">
        <v>21</v>
      </c>
      <c r="T17" s="56">
        <f t="shared" si="0"/>
        <v>125.55</v>
      </c>
      <c r="U17" s="41"/>
      <c r="V17" s="41"/>
      <c r="W17" s="41"/>
      <c r="X17" s="41"/>
      <c r="Y17" s="41"/>
      <c r="Z17" s="41"/>
      <c r="AA17" s="41"/>
    </row>
    <row r="18" spans="2:27" ht="36">
      <c r="B18" s="67"/>
      <c r="C18" s="55" t="s">
        <v>75</v>
      </c>
      <c r="D18" s="68">
        <v>21</v>
      </c>
      <c r="E18" s="56"/>
      <c r="F18" s="56">
        <v>53.82</v>
      </c>
      <c r="G18" s="56"/>
      <c r="H18" s="56"/>
      <c r="I18" s="56"/>
      <c r="J18" s="56"/>
      <c r="K18" s="56"/>
      <c r="L18" s="56"/>
      <c r="M18" s="56"/>
      <c r="N18" s="56">
        <v>40.4</v>
      </c>
      <c r="O18" s="56"/>
      <c r="P18" s="56"/>
      <c r="Q18" s="56"/>
      <c r="R18" s="60"/>
      <c r="S18" s="56">
        <v>112.9</v>
      </c>
      <c r="T18" s="56">
        <f t="shared" si="0"/>
        <v>228.12</v>
      </c>
      <c r="U18" s="41"/>
      <c r="V18" s="41"/>
      <c r="W18" s="41"/>
      <c r="X18" s="41"/>
      <c r="Y18" s="41"/>
      <c r="Z18" s="41"/>
      <c r="AA18" s="41"/>
    </row>
    <row r="19" spans="2:27" ht="36">
      <c r="B19" s="39"/>
      <c r="C19" s="55" t="s">
        <v>76</v>
      </c>
      <c r="D19" s="55"/>
      <c r="E19" s="56" t="s">
        <v>21</v>
      </c>
      <c r="F19" s="58"/>
      <c r="G19" s="56" t="s">
        <v>21</v>
      </c>
      <c r="H19" s="56" t="s">
        <v>21</v>
      </c>
      <c r="I19" s="56" t="s">
        <v>21</v>
      </c>
      <c r="J19" s="56" t="s">
        <v>21</v>
      </c>
      <c r="K19" s="57" t="s">
        <v>21</v>
      </c>
      <c r="L19" s="57" t="s">
        <v>21</v>
      </c>
      <c r="M19" s="57"/>
      <c r="N19" s="57" t="s">
        <v>21</v>
      </c>
      <c r="O19" s="57">
        <v>1</v>
      </c>
      <c r="P19" s="57" t="s">
        <v>21</v>
      </c>
      <c r="Q19" s="57" t="s">
        <v>21</v>
      </c>
      <c r="R19" s="63"/>
      <c r="S19" s="56" t="s">
        <v>21</v>
      </c>
      <c r="T19" s="58">
        <f t="shared" si="0"/>
        <v>1</v>
      </c>
      <c r="U19" s="41"/>
      <c r="V19" s="41"/>
      <c r="W19" s="69"/>
      <c r="X19" s="69"/>
      <c r="Y19" s="69"/>
      <c r="Z19" s="69"/>
      <c r="AA19" s="69"/>
    </row>
    <row r="20" spans="2:27" s="38" customFormat="1" ht="72">
      <c r="B20" s="70"/>
      <c r="C20" s="71" t="s">
        <v>32</v>
      </c>
      <c r="D20" s="71">
        <v>1</v>
      </c>
      <c r="E20" s="58">
        <v>1</v>
      </c>
      <c r="F20" s="58">
        <v>1</v>
      </c>
      <c r="G20" s="58">
        <v>2</v>
      </c>
      <c r="H20" s="58">
        <v>3</v>
      </c>
      <c r="I20" s="58">
        <v>2</v>
      </c>
      <c r="J20" s="58"/>
      <c r="K20" s="58"/>
      <c r="L20" s="58">
        <v>2</v>
      </c>
      <c r="M20" s="58">
        <v>1</v>
      </c>
      <c r="N20" s="58">
        <v>2</v>
      </c>
      <c r="O20" s="58">
        <v>1</v>
      </c>
      <c r="P20" s="58">
        <v>2</v>
      </c>
      <c r="Q20" s="58">
        <v>1</v>
      </c>
      <c r="R20" s="63"/>
      <c r="S20" s="58">
        <v>3</v>
      </c>
      <c r="T20" s="58">
        <f t="shared" si="0"/>
        <v>22</v>
      </c>
      <c r="U20" s="69"/>
      <c r="V20" s="69"/>
      <c r="W20" s="69"/>
      <c r="X20" s="69"/>
      <c r="Y20" s="69"/>
      <c r="Z20" s="69"/>
      <c r="AA20" s="69"/>
    </row>
    <row r="21" spans="2:27" s="38" customFormat="1" ht="20.25">
      <c r="B21" s="70"/>
      <c r="C21" s="71" t="s">
        <v>33</v>
      </c>
      <c r="D21" s="71">
        <v>1</v>
      </c>
      <c r="E21" s="58">
        <v>1</v>
      </c>
      <c r="F21" s="58">
        <v>2</v>
      </c>
      <c r="G21" s="58">
        <v>1</v>
      </c>
      <c r="H21" s="58">
        <v>1</v>
      </c>
      <c r="I21" s="58">
        <v>2</v>
      </c>
      <c r="J21" s="58"/>
      <c r="K21" s="58">
        <v>2</v>
      </c>
      <c r="L21" s="58">
        <v>2</v>
      </c>
      <c r="M21" s="58">
        <v>2</v>
      </c>
      <c r="N21" s="58">
        <v>2</v>
      </c>
      <c r="O21" s="58">
        <v>1</v>
      </c>
      <c r="P21" s="58">
        <v>2</v>
      </c>
      <c r="Q21" s="58">
        <v>1</v>
      </c>
      <c r="R21" s="63">
        <v>1</v>
      </c>
      <c r="S21" s="58">
        <v>2</v>
      </c>
      <c r="T21" s="58">
        <f t="shared" si="0"/>
        <v>23</v>
      </c>
      <c r="U21" s="69"/>
      <c r="V21" s="69"/>
      <c r="W21" s="69"/>
      <c r="X21" s="69"/>
      <c r="Y21" s="69"/>
      <c r="Z21" s="69"/>
      <c r="AA21" s="69"/>
    </row>
    <row r="22" spans="2:27" s="38" customFormat="1" ht="20.25">
      <c r="B22" s="70"/>
      <c r="C22" s="71" t="s">
        <v>34</v>
      </c>
      <c r="D22" s="71"/>
      <c r="E22" s="58">
        <v>2</v>
      </c>
      <c r="F22" s="58" t="s">
        <v>21</v>
      </c>
      <c r="G22" s="58">
        <v>1</v>
      </c>
      <c r="H22" s="58" t="s">
        <v>21</v>
      </c>
      <c r="I22" s="58">
        <v>2</v>
      </c>
      <c r="J22" s="58"/>
      <c r="K22" s="58"/>
      <c r="L22" s="58">
        <v>2</v>
      </c>
      <c r="M22" s="58"/>
      <c r="N22" s="58"/>
      <c r="O22" s="58" t="s">
        <v>21</v>
      </c>
      <c r="P22" s="58">
        <v>3</v>
      </c>
      <c r="Q22" s="58"/>
      <c r="R22" s="63" t="s">
        <v>21</v>
      </c>
      <c r="S22" s="58">
        <v>9</v>
      </c>
      <c r="T22" s="58">
        <f t="shared" si="0"/>
        <v>19</v>
      </c>
      <c r="U22" s="69"/>
      <c r="V22" s="69"/>
      <c r="W22" s="41"/>
      <c r="X22" s="41"/>
      <c r="Y22" s="41"/>
      <c r="Z22" s="41"/>
      <c r="AA22" s="41"/>
    </row>
    <row r="23" spans="2:27" ht="20.25">
      <c r="B23" s="39"/>
      <c r="C23" s="55" t="s">
        <v>77</v>
      </c>
      <c r="D23" s="68">
        <v>4</v>
      </c>
      <c r="E23" s="56">
        <v>3.2</v>
      </c>
      <c r="F23" s="58" t="s">
        <v>21</v>
      </c>
      <c r="G23" s="56">
        <v>3.2</v>
      </c>
      <c r="H23" s="44" t="s">
        <v>21</v>
      </c>
      <c r="I23" s="58">
        <v>6.4</v>
      </c>
      <c r="J23" s="56"/>
      <c r="K23" s="56"/>
      <c r="L23" s="56">
        <v>0.8</v>
      </c>
      <c r="M23" s="56">
        <v>0.4</v>
      </c>
      <c r="N23" s="56"/>
      <c r="O23" s="56" t="s">
        <v>21</v>
      </c>
      <c r="P23" s="56">
        <v>3.6</v>
      </c>
      <c r="Q23" s="56"/>
      <c r="R23" s="60" t="s">
        <v>21</v>
      </c>
      <c r="S23" s="56">
        <v>9</v>
      </c>
      <c r="T23" s="56">
        <f t="shared" si="0"/>
        <v>30.6</v>
      </c>
      <c r="U23" s="41"/>
      <c r="V23" s="41"/>
      <c r="W23" s="41"/>
      <c r="X23" s="41"/>
      <c r="Y23" s="41"/>
      <c r="Z23" s="41"/>
      <c r="AA23" s="41"/>
    </row>
    <row r="24" spans="2:27" ht="20.25">
      <c r="B24" s="292" t="s">
        <v>37</v>
      </c>
      <c r="C24" s="55" t="s">
        <v>78</v>
      </c>
      <c r="D24" s="55"/>
      <c r="E24" s="57">
        <v>1</v>
      </c>
      <c r="F24" s="56" t="s">
        <v>21</v>
      </c>
      <c r="G24" s="57">
        <v>1</v>
      </c>
      <c r="H24" s="44" t="s">
        <v>21</v>
      </c>
      <c r="I24" s="56" t="s">
        <v>21</v>
      </c>
      <c r="J24" s="57" t="s">
        <v>21</v>
      </c>
      <c r="K24" s="57"/>
      <c r="L24" s="56" t="s">
        <v>21</v>
      </c>
      <c r="M24" s="56"/>
      <c r="N24" s="56" t="s">
        <v>21</v>
      </c>
      <c r="O24" s="56" t="s">
        <v>21</v>
      </c>
      <c r="P24" s="58"/>
      <c r="Q24" s="58"/>
      <c r="R24" s="63">
        <v>1</v>
      </c>
      <c r="S24" s="57"/>
      <c r="T24" s="58">
        <f t="shared" si="0"/>
        <v>3</v>
      </c>
      <c r="U24" s="41"/>
      <c r="V24" s="41"/>
      <c r="W24" s="41"/>
      <c r="X24" s="41"/>
      <c r="Y24" s="41"/>
      <c r="Z24" s="41"/>
      <c r="AA24" s="41"/>
    </row>
    <row r="25" spans="2:27" ht="20.25">
      <c r="B25" s="292"/>
      <c r="C25" s="55" t="s">
        <v>39</v>
      </c>
      <c r="D25" s="55"/>
      <c r="E25" s="57">
        <v>1</v>
      </c>
      <c r="F25" s="56" t="s">
        <v>21</v>
      </c>
      <c r="G25" s="57">
        <v>1</v>
      </c>
      <c r="H25" s="44" t="s">
        <v>21</v>
      </c>
      <c r="I25" s="56" t="s">
        <v>21</v>
      </c>
      <c r="J25" s="57" t="s">
        <v>21</v>
      </c>
      <c r="K25" s="57"/>
      <c r="L25" s="56" t="s">
        <v>21</v>
      </c>
      <c r="M25" s="56"/>
      <c r="N25" s="58"/>
      <c r="O25" s="58"/>
      <c r="P25" s="56" t="s">
        <v>21</v>
      </c>
      <c r="Q25" s="56" t="s">
        <v>21</v>
      </c>
      <c r="R25" s="63">
        <v>1</v>
      </c>
      <c r="S25" s="57"/>
      <c r="T25" s="58">
        <f t="shared" si="0"/>
        <v>3</v>
      </c>
      <c r="U25" s="41"/>
      <c r="V25" s="41"/>
      <c r="W25" s="41"/>
      <c r="X25" s="41"/>
      <c r="Y25" s="41"/>
      <c r="Z25" s="41"/>
      <c r="AA25" s="41"/>
    </row>
    <row r="26" spans="2:27" ht="20.25">
      <c r="B26" s="292"/>
      <c r="C26" s="55" t="s">
        <v>40</v>
      </c>
      <c r="D26" s="55">
        <v>6</v>
      </c>
      <c r="E26" s="57">
        <v>3</v>
      </c>
      <c r="F26" s="58">
        <v>8</v>
      </c>
      <c r="G26" s="57">
        <v>2</v>
      </c>
      <c r="H26" s="44" t="s">
        <v>21</v>
      </c>
      <c r="I26" s="58">
        <v>6</v>
      </c>
      <c r="J26" s="57"/>
      <c r="K26" s="57"/>
      <c r="L26" s="58"/>
      <c r="M26" s="58"/>
      <c r="N26" s="58">
        <v>6</v>
      </c>
      <c r="O26" s="58"/>
      <c r="P26" s="58">
        <v>2</v>
      </c>
      <c r="Q26" s="58">
        <v>2</v>
      </c>
      <c r="R26" s="63">
        <v>6</v>
      </c>
      <c r="S26" s="57"/>
      <c r="T26" s="58">
        <f t="shared" si="0"/>
        <v>41</v>
      </c>
      <c r="U26" s="41"/>
      <c r="V26" s="41"/>
      <c r="W26" s="41"/>
      <c r="X26" s="41"/>
      <c r="Y26" s="41"/>
      <c r="Z26" s="41"/>
      <c r="AA26" s="41"/>
    </row>
    <row r="27" spans="2:27" ht="36">
      <c r="B27" s="39"/>
      <c r="C27" s="55" t="s">
        <v>41</v>
      </c>
      <c r="D27" s="55">
        <v>2</v>
      </c>
      <c r="E27" s="57"/>
      <c r="F27" s="58">
        <v>4</v>
      </c>
      <c r="G27" s="57">
        <v>2</v>
      </c>
      <c r="H27" s="44">
        <v>3</v>
      </c>
      <c r="I27" s="58">
        <v>6</v>
      </c>
      <c r="J27" s="57"/>
      <c r="K27" s="57">
        <v>6</v>
      </c>
      <c r="L27" s="58">
        <v>5</v>
      </c>
      <c r="M27" s="58">
        <v>2</v>
      </c>
      <c r="N27" s="58">
        <v>6</v>
      </c>
      <c r="O27" s="58">
        <v>2</v>
      </c>
      <c r="P27" s="58">
        <v>2</v>
      </c>
      <c r="Q27" s="58">
        <v>1</v>
      </c>
      <c r="R27" s="63">
        <v>10</v>
      </c>
      <c r="S27" s="57"/>
      <c r="T27" s="58">
        <f t="shared" si="0"/>
        <v>51</v>
      </c>
      <c r="U27" s="41"/>
      <c r="V27" s="41"/>
      <c r="W27" s="41"/>
      <c r="X27" s="41"/>
      <c r="Y27" s="41"/>
      <c r="Z27" s="41"/>
      <c r="AA27" s="41"/>
    </row>
    <row r="28" spans="2:27" ht="21.75" customHeight="1">
      <c r="B28" s="290" t="s">
        <v>42</v>
      </c>
      <c r="C28" s="55" t="s">
        <v>43</v>
      </c>
      <c r="D28" s="55"/>
      <c r="E28" s="57" t="s">
        <v>21</v>
      </c>
      <c r="F28" s="58"/>
      <c r="G28" s="57">
        <v>1</v>
      </c>
      <c r="H28" s="44">
        <v>1</v>
      </c>
      <c r="I28" s="58">
        <v>1</v>
      </c>
      <c r="J28" s="57"/>
      <c r="K28" s="57" t="s">
        <v>21</v>
      </c>
      <c r="L28" s="58">
        <v>2</v>
      </c>
      <c r="M28" s="58">
        <v>1</v>
      </c>
      <c r="N28" s="58"/>
      <c r="O28" s="58">
        <v>1</v>
      </c>
      <c r="P28" s="58">
        <v>1</v>
      </c>
      <c r="Q28" s="58" t="s">
        <v>21</v>
      </c>
      <c r="R28" s="63">
        <v>1</v>
      </c>
      <c r="S28" s="57"/>
      <c r="T28" s="58">
        <f t="shared" si="0"/>
        <v>9</v>
      </c>
      <c r="U28" s="41"/>
      <c r="V28" s="41"/>
      <c r="W28" s="41"/>
      <c r="X28" s="41"/>
      <c r="Y28" s="41"/>
      <c r="Z28" s="41"/>
      <c r="AA28" s="41"/>
    </row>
    <row r="29" spans="2:27" ht="36">
      <c r="B29" s="290"/>
      <c r="C29" s="55" t="s">
        <v>79</v>
      </c>
      <c r="D29" s="55"/>
      <c r="E29" s="57" t="s">
        <v>21</v>
      </c>
      <c r="F29" s="58" t="s">
        <v>21</v>
      </c>
      <c r="G29" s="57">
        <v>1</v>
      </c>
      <c r="H29" s="56"/>
      <c r="I29" s="58">
        <v>1</v>
      </c>
      <c r="J29" s="57"/>
      <c r="K29" s="57" t="s">
        <v>21</v>
      </c>
      <c r="L29" s="58"/>
      <c r="M29" s="58">
        <v>1</v>
      </c>
      <c r="N29" s="58"/>
      <c r="O29" s="58">
        <v>1</v>
      </c>
      <c r="P29" s="58">
        <v>1</v>
      </c>
      <c r="Q29" s="58" t="s">
        <v>21</v>
      </c>
      <c r="R29" s="63">
        <v>1</v>
      </c>
      <c r="S29" s="57" t="s">
        <v>21</v>
      </c>
      <c r="T29" s="58">
        <f t="shared" si="0"/>
        <v>6</v>
      </c>
      <c r="U29" s="41"/>
      <c r="V29" s="41"/>
      <c r="W29" s="41"/>
      <c r="X29" s="41"/>
      <c r="Y29" s="41"/>
      <c r="Z29" s="41"/>
      <c r="AA29" s="41"/>
    </row>
    <row r="30" spans="2:27" ht="20.25">
      <c r="B30" s="290"/>
      <c r="C30" s="55" t="s">
        <v>45</v>
      </c>
      <c r="D30" s="55"/>
      <c r="E30" s="57" t="s">
        <v>21</v>
      </c>
      <c r="F30" s="58"/>
      <c r="G30" s="57">
        <v>1</v>
      </c>
      <c r="H30" s="44">
        <v>1</v>
      </c>
      <c r="I30" s="58">
        <v>1</v>
      </c>
      <c r="J30" s="57"/>
      <c r="K30" s="57" t="s">
        <v>21</v>
      </c>
      <c r="L30" s="58">
        <v>2</v>
      </c>
      <c r="M30" s="58">
        <v>1</v>
      </c>
      <c r="N30" s="58"/>
      <c r="O30" s="58">
        <v>1</v>
      </c>
      <c r="P30" s="58">
        <v>1</v>
      </c>
      <c r="Q30" s="58" t="s">
        <v>21</v>
      </c>
      <c r="R30" s="63">
        <v>1</v>
      </c>
      <c r="S30" s="57"/>
      <c r="T30" s="58">
        <f t="shared" si="0"/>
        <v>9</v>
      </c>
      <c r="U30" s="41"/>
      <c r="V30" s="41"/>
      <c r="W30" s="41"/>
      <c r="X30" s="41"/>
      <c r="Y30" s="41"/>
      <c r="Z30" s="41"/>
      <c r="AA30" s="41"/>
    </row>
    <row r="31" spans="2:27" ht="21.75" customHeight="1">
      <c r="B31" s="290" t="s">
        <v>36</v>
      </c>
      <c r="C31" s="55" t="s">
        <v>80</v>
      </c>
      <c r="D31" s="55"/>
      <c r="E31" s="57" t="s">
        <v>21</v>
      </c>
      <c r="F31" s="58"/>
      <c r="G31" s="57"/>
      <c r="H31" s="44"/>
      <c r="I31" s="58" t="s">
        <v>21</v>
      </c>
      <c r="J31" s="57" t="s">
        <v>21</v>
      </c>
      <c r="K31" s="57" t="s">
        <v>21</v>
      </c>
      <c r="L31" s="57" t="s">
        <v>21</v>
      </c>
      <c r="M31" s="57"/>
      <c r="N31" s="57" t="s">
        <v>21</v>
      </c>
      <c r="O31" s="57" t="s">
        <v>21</v>
      </c>
      <c r="P31" s="57" t="s">
        <v>21</v>
      </c>
      <c r="Q31" s="57" t="s">
        <v>21</v>
      </c>
      <c r="R31" s="63"/>
      <c r="S31" s="57"/>
      <c r="T31" s="58">
        <f t="shared" si="0"/>
        <v>0</v>
      </c>
      <c r="U31" s="41"/>
      <c r="V31" s="41"/>
      <c r="W31" s="41"/>
      <c r="X31" s="41"/>
      <c r="Y31" s="41"/>
      <c r="Z31" s="41"/>
      <c r="AA31" s="41"/>
    </row>
    <row r="32" spans="2:27" ht="20.25">
      <c r="B32" s="290"/>
      <c r="C32" s="55" t="s">
        <v>81</v>
      </c>
      <c r="D32" s="55">
        <v>1</v>
      </c>
      <c r="E32" s="57">
        <v>1</v>
      </c>
      <c r="F32" s="58">
        <v>1</v>
      </c>
      <c r="G32" s="57">
        <v>2</v>
      </c>
      <c r="H32" s="44">
        <v>3</v>
      </c>
      <c r="I32" s="58">
        <v>1</v>
      </c>
      <c r="J32" s="57">
        <v>0.5</v>
      </c>
      <c r="K32" s="57">
        <v>1</v>
      </c>
      <c r="L32" s="58">
        <v>5</v>
      </c>
      <c r="M32" s="58">
        <v>2</v>
      </c>
      <c r="N32" s="58">
        <v>1</v>
      </c>
      <c r="O32" s="58">
        <v>1</v>
      </c>
      <c r="P32" s="58">
        <v>1</v>
      </c>
      <c r="Q32" s="58">
        <v>1</v>
      </c>
      <c r="R32" s="59">
        <v>1</v>
      </c>
      <c r="S32" s="57" t="s">
        <v>21</v>
      </c>
      <c r="T32" s="58">
        <f t="shared" si="0"/>
        <v>22.5</v>
      </c>
      <c r="U32" s="41"/>
      <c r="V32" s="41"/>
      <c r="W32" s="41"/>
      <c r="X32" s="41"/>
      <c r="Y32" s="41"/>
      <c r="Z32" s="41"/>
      <c r="AA32" s="41"/>
    </row>
    <row r="33" spans="2:27" ht="20.25">
      <c r="B33" s="39"/>
      <c r="C33" s="55" t="s">
        <v>82</v>
      </c>
      <c r="D33" s="55"/>
      <c r="E33" s="57" t="s">
        <v>21</v>
      </c>
      <c r="F33" s="57" t="s">
        <v>21</v>
      </c>
      <c r="G33" s="57">
        <v>2</v>
      </c>
      <c r="H33" s="44"/>
      <c r="I33" s="58">
        <v>3</v>
      </c>
      <c r="J33" s="57" t="s">
        <v>21</v>
      </c>
      <c r="K33" s="57" t="s">
        <v>21</v>
      </c>
      <c r="L33" s="58"/>
      <c r="M33" s="58"/>
      <c r="N33" s="57" t="s">
        <v>21</v>
      </c>
      <c r="O33" s="57" t="s">
        <v>21</v>
      </c>
      <c r="P33" s="57" t="s">
        <v>21</v>
      </c>
      <c r="Q33" s="57" t="s">
        <v>21</v>
      </c>
      <c r="R33" s="59">
        <v>6</v>
      </c>
      <c r="S33" s="57" t="s">
        <v>21</v>
      </c>
      <c r="T33" s="58">
        <f t="shared" si="0"/>
        <v>11</v>
      </c>
      <c r="U33" s="41"/>
      <c r="V33" s="41"/>
      <c r="W33" s="41"/>
      <c r="X33" s="41"/>
      <c r="Y33" s="41"/>
      <c r="Z33" s="41"/>
      <c r="AA33" s="41"/>
    </row>
    <row r="34" spans="2:27" ht="20.25">
      <c r="B34" s="39"/>
      <c r="C34" s="55" t="s">
        <v>83</v>
      </c>
      <c r="D34" s="55"/>
      <c r="E34" s="57"/>
      <c r="F34" s="57"/>
      <c r="G34" s="57"/>
      <c r="H34" s="44"/>
      <c r="I34" s="58">
        <v>4</v>
      </c>
      <c r="J34" s="57"/>
      <c r="K34" s="57"/>
      <c r="L34" s="58"/>
      <c r="M34" s="58"/>
      <c r="N34" s="57"/>
      <c r="O34" s="57"/>
      <c r="P34" s="57"/>
      <c r="Q34" s="57"/>
      <c r="R34" s="59"/>
      <c r="S34" s="57"/>
      <c r="T34" s="58">
        <f t="shared" si="0"/>
        <v>4</v>
      </c>
      <c r="U34" s="41"/>
      <c r="V34" s="41"/>
      <c r="W34" s="41"/>
      <c r="X34" s="41"/>
      <c r="Y34" s="41"/>
      <c r="Z34" s="41"/>
      <c r="AA34" s="41"/>
    </row>
    <row r="35" spans="2:27" ht="20.25">
      <c r="B35" s="39"/>
      <c r="C35" s="55" t="s">
        <v>84</v>
      </c>
      <c r="D35" s="55"/>
      <c r="E35" s="57"/>
      <c r="F35" s="57"/>
      <c r="G35" s="57"/>
      <c r="H35" s="44"/>
      <c r="I35" s="58">
        <v>4</v>
      </c>
      <c r="J35" s="57"/>
      <c r="K35" s="57"/>
      <c r="L35" s="58"/>
      <c r="M35" s="58"/>
      <c r="N35" s="57"/>
      <c r="O35" s="57"/>
      <c r="P35" s="57"/>
      <c r="Q35" s="57"/>
      <c r="R35" s="59"/>
      <c r="S35" s="57"/>
      <c r="T35" s="58">
        <f t="shared" si="0"/>
        <v>4</v>
      </c>
      <c r="U35" s="41"/>
      <c r="V35" s="41"/>
      <c r="W35" s="41"/>
      <c r="X35" s="41"/>
      <c r="Y35" s="41"/>
      <c r="Z35" s="41"/>
      <c r="AA35" s="41"/>
    </row>
    <row r="36" spans="2:27" ht="20.25">
      <c r="B36" s="39"/>
      <c r="C36" s="55" t="s">
        <v>85</v>
      </c>
      <c r="D36" s="55"/>
      <c r="E36" s="57"/>
      <c r="F36" s="57"/>
      <c r="G36" s="57"/>
      <c r="H36" s="44"/>
      <c r="I36" s="58">
        <v>2</v>
      </c>
      <c r="J36" s="57"/>
      <c r="K36" s="57"/>
      <c r="L36" s="58"/>
      <c r="M36" s="58"/>
      <c r="N36" s="57"/>
      <c r="O36" s="57"/>
      <c r="P36" s="57"/>
      <c r="Q36" s="57"/>
      <c r="R36" s="59"/>
      <c r="S36" s="57"/>
      <c r="T36" s="58">
        <f t="shared" si="0"/>
        <v>2</v>
      </c>
      <c r="U36" s="41"/>
      <c r="V36" s="41"/>
      <c r="W36" s="41"/>
      <c r="X36" s="41"/>
      <c r="Y36" s="41"/>
      <c r="Z36" s="41"/>
      <c r="AA36" s="41"/>
    </row>
    <row r="37" spans="2:27" ht="20.25">
      <c r="B37" s="39"/>
      <c r="C37" s="55" t="s">
        <v>46</v>
      </c>
      <c r="D37" s="55"/>
      <c r="E37" s="57" t="s">
        <v>21</v>
      </c>
      <c r="F37" s="57" t="s">
        <v>21</v>
      </c>
      <c r="G37" s="57" t="s">
        <v>21</v>
      </c>
      <c r="H37" s="44" t="s">
        <v>21</v>
      </c>
      <c r="I37" s="58" t="s">
        <v>21</v>
      </c>
      <c r="J37" s="57"/>
      <c r="K37" s="57" t="s">
        <v>21</v>
      </c>
      <c r="L37" s="58" t="s">
        <v>21</v>
      </c>
      <c r="M37" s="58"/>
      <c r="N37" s="57" t="s">
        <v>21</v>
      </c>
      <c r="O37" s="57" t="s">
        <v>21</v>
      </c>
      <c r="P37" s="57" t="s">
        <v>21</v>
      </c>
      <c r="Q37" s="57" t="s">
        <v>21</v>
      </c>
      <c r="R37" s="59" t="s">
        <v>21</v>
      </c>
      <c r="S37" s="57"/>
      <c r="T37" s="58">
        <f t="shared" si="0"/>
        <v>0</v>
      </c>
      <c r="U37" s="41"/>
      <c r="V37" s="41"/>
      <c r="W37" s="41"/>
      <c r="X37" s="41"/>
      <c r="Y37" s="41"/>
      <c r="Z37" s="41"/>
      <c r="AA37" s="41"/>
    </row>
    <row r="38" spans="2:27" ht="20.25">
      <c r="B38" s="39"/>
      <c r="C38" s="55" t="s">
        <v>47</v>
      </c>
      <c r="D38" s="55"/>
      <c r="E38" s="57">
        <v>1</v>
      </c>
      <c r="F38" s="57" t="s">
        <v>21</v>
      </c>
      <c r="G38" s="57"/>
      <c r="H38" s="44" t="s">
        <v>21</v>
      </c>
      <c r="I38" s="58" t="s">
        <v>21</v>
      </c>
      <c r="J38" s="57"/>
      <c r="K38" s="57" t="s">
        <v>21</v>
      </c>
      <c r="L38" s="58"/>
      <c r="M38" s="58"/>
      <c r="N38" s="57" t="s">
        <v>21</v>
      </c>
      <c r="O38" s="57" t="s">
        <v>21</v>
      </c>
      <c r="P38" s="57" t="s">
        <v>21</v>
      </c>
      <c r="Q38" s="58"/>
      <c r="R38" s="59" t="s">
        <v>21</v>
      </c>
      <c r="S38" s="57"/>
      <c r="T38" s="58">
        <f t="shared" si="0"/>
        <v>1</v>
      </c>
      <c r="U38" s="41"/>
      <c r="V38" s="41"/>
      <c r="W38" s="41"/>
      <c r="X38" s="41"/>
      <c r="Y38" s="41"/>
      <c r="Z38" s="41"/>
      <c r="AA38" s="41"/>
    </row>
    <row r="39" spans="2:27" ht="20.25">
      <c r="B39" s="39"/>
      <c r="C39" s="55" t="s">
        <v>86</v>
      </c>
      <c r="D39" s="55"/>
      <c r="E39" s="57">
        <v>2</v>
      </c>
      <c r="F39" s="57" t="s">
        <v>21</v>
      </c>
      <c r="G39" s="57"/>
      <c r="H39" s="44" t="s">
        <v>21</v>
      </c>
      <c r="I39" s="58" t="s">
        <v>21</v>
      </c>
      <c r="J39" s="57"/>
      <c r="K39" s="57" t="s">
        <v>21</v>
      </c>
      <c r="L39" s="57" t="s">
        <v>21</v>
      </c>
      <c r="M39" s="57"/>
      <c r="N39" s="57" t="s">
        <v>21</v>
      </c>
      <c r="O39" s="57" t="s">
        <v>21</v>
      </c>
      <c r="P39" s="57" t="s">
        <v>21</v>
      </c>
      <c r="Q39" s="57" t="s">
        <v>21</v>
      </c>
      <c r="R39" s="59">
        <v>1</v>
      </c>
      <c r="S39" s="57"/>
      <c r="T39" s="58">
        <f t="shared" si="0"/>
        <v>3</v>
      </c>
      <c r="U39" s="41"/>
      <c r="V39" s="41"/>
      <c r="W39" s="41"/>
      <c r="X39" s="41"/>
      <c r="Y39" s="41"/>
      <c r="Z39" s="41"/>
      <c r="AA39" s="41"/>
    </row>
    <row r="40" spans="2:27" ht="72">
      <c r="B40" s="39"/>
      <c r="C40" s="55" t="s">
        <v>87</v>
      </c>
      <c r="D40" s="55"/>
      <c r="E40" s="56" t="s">
        <v>21</v>
      </c>
      <c r="F40" s="57" t="s">
        <v>21</v>
      </c>
      <c r="G40" s="56" t="s">
        <v>21</v>
      </c>
      <c r="H40" s="44"/>
      <c r="I40" s="58"/>
      <c r="J40" s="58"/>
      <c r="K40" s="57" t="s">
        <v>21</v>
      </c>
      <c r="L40" s="57"/>
      <c r="M40" s="57"/>
      <c r="N40" s="57"/>
      <c r="O40" s="57" t="s">
        <v>21</v>
      </c>
      <c r="P40" s="57"/>
      <c r="Q40" s="57"/>
      <c r="R40" s="59" t="s">
        <v>21</v>
      </c>
      <c r="S40" s="57" t="s">
        <v>21</v>
      </c>
      <c r="T40" s="58">
        <f t="shared" si="0"/>
        <v>0</v>
      </c>
      <c r="U40" s="41"/>
      <c r="V40" s="41"/>
      <c r="W40" s="69"/>
      <c r="X40" s="69"/>
      <c r="Y40" s="69"/>
      <c r="Z40" s="69"/>
      <c r="AA40" s="69"/>
    </row>
    <row r="41" spans="2:27" s="38" customFormat="1" ht="20.25">
      <c r="B41" s="70"/>
      <c r="C41" s="71" t="s">
        <v>48</v>
      </c>
      <c r="D41" s="71"/>
      <c r="E41" s="58">
        <v>1</v>
      </c>
      <c r="F41" s="58" t="s">
        <v>21</v>
      </c>
      <c r="G41" s="58" t="s">
        <v>21</v>
      </c>
      <c r="H41" s="58" t="s">
        <v>21</v>
      </c>
      <c r="I41" s="58" t="s">
        <v>21</v>
      </c>
      <c r="J41" s="58" t="s">
        <v>21</v>
      </c>
      <c r="K41" s="58" t="s">
        <v>21</v>
      </c>
      <c r="L41" s="58" t="s">
        <v>21</v>
      </c>
      <c r="M41" s="58"/>
      <c r="N41" s="58" t="s">
        <v>21</v>
      </c>
      <c r="O41" s="58" t="s">
        <v>21</v>
      </c>
      <c r="P41" s="58" t="s">
        <v>21</v>
      </c>
      <c r="Q41" s="58" t="s">
        <v>21</v>
      </c>
      <c r="R41" s="63" t="s">
        <v>21</v>
      </c>
      <c r="S41" s="58" t="s">
        <v>21</v>
      </c>
      <c r="T41" s="58">
        <f t="shared" si="0"/>
        <v>1</v>
      </c>
      <c r="U41" s="69"/>
      <c r="V41" s="69"/>
      <c r="W41"/>
      <c r="X41"/>
      <c r="Y41"/>
      <c r="Z41"/>
      <c r="AA41"/>
    </row>
  </sheetData>
  <sheetProtection selectLockedCells="1" selectUnlockedCells="1"/>
  <mergeCells count="9">
    <mergeCell ref="E2:O2"/>
    <mergeCell ref="D3:J3"/>
    <mergeCell ref="K3:S3"/>
    <mergeCell ref="W4:Z4"/>
    <mergeCell ref="B7:B9"/>
    <mergeCell ref="B16:B17"/>
    <mergeCell ref="B24:B26"/>
    <mergeCell ref="B28:B30"/>
    <mergeCell ref="B31:B3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BO70"/>
  <sheetViews>
    <sheetView zoomScale="50" zoomScaleNormal="50" zoomScaleSheetLayoutView="50" zoomScalePageLayoutView="0" workbookViewId="0" topLeftCell="AT27">
      <selection activeCell="CB43" sqref="CB43"/>
    </sheetView>
  </sheetViews>
  <sheetFormatPr defaultColWidth="9.00390625" defaultRowHeight="12.75"/>
  <cols>
    <col min="1" max="1" width="9.125" style="7" customWidth="1"/>
    <col min="2" max="2" width="11.25390625" style="7" customWidth="1"/>
    <col min="3" max="3" width="43.375" style="8" customWidth="1"/>
    <col min="4" max="18" width="10.125" style="7" customWidth="1"/>
    <col min="19" max="19" width="14.75390625" style="7" customWidth="1"/>
    <col min="20" max="24" width="10.125" style="7" customWidth="1"/>
    <col min="25" max="25" width="11.625" style="7" customWidth="1"/>
    <col min="26" max="29" width="10.125" style="7" customWidth="1"/>
    <col min="30" max="30" width="13.25390625" style="7" customWidth="1"/>
    <col min="31" max="31" width="10.125" style="7" customWidth="1"/>
    <col min="32" max="32" width="14.125" style="7" customWidth="1"/>
    <col min="33" max="40" width="10.125" style="7" customWidth="1"/>
    <col min="41" max="41" width="11.625" style="7" customWidth="1"/>
    <col min="42" max="56" width="10.125" style="7" customWidth="1"/>
    <col min="57" max="57" width="11.25390625" style="7" customWidth="1"/>
    <col min="58" max="58" width="9.125" style="7" customWidth="1"/>
    <col min="59" max="59" width="11.25390625" style="7" customWidth="1"/>
    <col min="60" max="60" width="12.25390625" style="7" customWidth="1"/>
    <col min="61" max="64" width="14.625" style="7" customWidth="1"/>
    <col min="65" max="65" width="18.75390625" style="7" customWidth="1"/>
    <col min="66" max="16384" width="9.125" style="7" customWidth="1"/>
  </cols>
  <sheetData>
    <row r="2" spans="3:29" ht="39.75" customHeight="1">
      <c r="C2" s="8" t="s">
        <v>3</v>
      </c>
      <c r="D2" s="295" t="s">
        <v>88</v>
      </c>
      <c r="E2" s="295"/>
      <c r="F2" s="295"/>
      <c r="G2" s="295"/>
      <c r="H2" s="295"/>
      <c r="I2" s="295"/>
      <c r="J2" s="295"/>
      <c r="K2" s="295"/>
      <c r="Q2" s="296" t="s">
        <v>89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</row>
    <row r="4" spans="3:60" ht="23.25">
      <c r="C4" s="26" t="s">
        <v>90</v>
      </c>
      <c r="D4" s="11" t="s">
        <v>91</v>
      </c>
      <c r="E4" s="11" t="s">
        <v>92</v>
      </c>
      <c r="F4" s="11" t="s">
        <v>93</v>
      </c>
      <c r="G4" s="11" t="s">
        <v>94</v>
      </c>
      <c r="H4" s="11" t="s">
        <v>95</v>
      </c>
      <c r="I4" s="11" t="s">
        <v>96</v>
      </c>
      <c r="J4" s="11" t="s">
        <v>97</v>
      </c>
      <c r="K4" s="11" t="s">
        <v>98</v>
      </c>
      <c r="L4" s="11" t="s">
        <v>99</v>
      </c>
      <c r="M4" s="11" t="s">
        <v>100</v>
      </c>
      <c r="N4" s="11" t="s">
        <v>101</v>
      </c>
      <c r="O4" s="11" t="s">
        <v>102</v>
      </c>
      <c r="P4" s="11" t="s">
        <v>103</v>
      </c>
      <c r="Q4" s="11" t="s">
        <v>104</v>
      </c>
      <c r="R4" s="11" t="s">
        <v>105</v>
      </c>
      <c r="S4" s="11" t="s">
        <v>106</v>
      </c>
      <c r="T4" s="11" t="s">
        <v>107</v>
      </c>
      <c r="U4" s="11" t="s">
        <v>108</v>
      </c>
      <c r="V4" s="11" t="s">
        <v>109</v>
      </c>
      <c r="W4" s="11" t="s">
        <v>110</v>
      </c>
      <c r="X4" s="11" t="s">
        <v>111</v>
      </c>
      <c r="Y4" s="11" t="s">
        <v>112</v>
      </c>
      <c r="Z4" s="11" t="s">
        <v>113</v>
      </c>
      <c r="AA4" s="11" t="s">
        <v>114</v>
      </c>
      <c r="AB4" s="11" t="s">
        <v>115</v>
      </c>
      <c r="AC4" s="11" t="s">
        <v>116</v>
      </c>
      <c r="AD4" s="11" t="s">
        <v>117</v>
      </c>
      <c r="AE4" s="11" t="s">
        <v>118</v>
      </c>
      <c r="AF4" s="11" t="s">
        <v>119</v>
      </c>
      <c r="AG4" s="11" t="s">
        <v>120</v>
      </c>
      <c r="AH4" s="11" t="s">
        <v>121</v>
      </c>
      <c r="AI4" s="11" t="s">
        <v>122</v>
      </c>
      <c r="AJ4" s="11" t="s">
        <v>123</v>
      </c>
      <c r="AK4" s="11" t="s">
        <v>124</v>
      </c>
      <c r="AL4" s="11" t="s">
        <v>125</v>
      </c>
      <c r="AM4" s="11" t="s">
        <v>126</v>
      </c>
      <c r="AN4" s="11" t="s">
        <v>127</v>
      </c>
      <c r="AO4" s="11" t="s">
        <v>128</v>
      </c>
      <c r="AP4" s="11" t="s">
        <v>129</v>
      </c>
      <c r="AQ4" s="11" t="s">
        <v>130</v>
      </c>
      <c r="AR4" s="11" t="s">
        <v>131</v>
      </c>
      <c r="AS4" s="11" t="s">
        <v>132</v>
      </c>
      <c r="AT4" s="11" t="s">
        <v>133</v>
      </c>
      <c r="AU4" s="11" t="s">
        <v>134</v>
      </c>
      <c r="AV4" s="11" t="s">
        <v>135</v>
      </c>
      <c r="AW4" s="11" t="s">
        <v>136</v>
      </c>
      <c r="AX4" s="11" t="s">
        <v>137</v>
      </c>
      <c r="AY4" s="11" t="s">
        <v>138</v>
      </c>
      <c r="AZ4" s="11" t="s">
        <v>139</v>
      </c>
      <c r="BA4" s="11" t="s">
        <v>140</v>
      </c>
      <c r="BB4" s="11" t="s">
        <v>141</v>
      </c>
      <c r="BC4" s="11" t="s">
        <v>142</v>
      </c>
      <c r="BD4" s="11" t="s">
        <v>143</v>
      </c>
      <c r="BE4" s="11"/>
      <c r="BF4" s="72"/>
      <c r="BG4" s="72"/>
      <c r="BH4" s="72"/>
    </row>
    <row r="5" spans="3:65" s="74" customFormat="1" ht="135" customHeight="1">
      <c r="C5" s="26" t="s">
        <v>144</v>
      </c>
      <c r="D5" s="9" t="s">
        <v>145</v>
      </c>
      <c r="E5" s="9" t="s">
        <v>146</v>
      </c>
      <c r="F5" s="9" t="s">
        <v>147</v>
      </c>
      <c r="G5" s="9" t="s">
        <v>148</v>
      </c>
      <c r="H5" s="9" t="s">
        <v>149</v>
      </c>
      <c r="I5" s="9" t="s">
        <v>150</v>
      </c>
      <c r="J5" s="9" t="s">
        <v>151</v>
      </c>
      <c r="K5" s="9" t="s">
        <v>152</v>
      </c>
      <c r="L5" s="9" t="s">
        <v>153</v>
      </c>
      <c r="M5" s="9" t="s">
        <v>154</v>
      </c>
      <c r="N5" s="9" t="s">
        <v>155</v>
      </c>
      <c r="O5" s="9" t="s">
        <v>156</v>
      </c>
      <c r="P5" s="75" t="s">
        <v>157</v>
      </c>
      <c r="Q5" s="76" t="s">
        <v>158</v>
      </c>
      <c r="R5" s="75" t="s">
        <v>159</v>
      </c>
      <c r="S5" s="9" t="s">
        <v>160</v>
      </c>
      <c r="T5" s="76" t="s">
        <v>161</v>
      </c>
      <c r="U5" s="10" t="s">
        <v>162</v>
      </c>
      <c r="V5" s="76" t="s">
        <v>161</v>
      </c>
      <c r="W5" s="9" t="s">
        <v>163</v>
      </c>
      <c r="X5" s="76" t="s">
        <v>161</v>
      </c>
      <c r="Y5" s="9" t="s">
        <v>164</v>
      </c>
      <c r="Z5" s="9" t="s">
        <v>165</v>
      </c>
      <c r="AA5" s="76" t="s">
        <v>161</v>
      </c>
      <c r="AB5" s="9" t="s">
        <v>166</v>
      </c>
      <c r="AC5" s="77" t="s">
        <v>167</v>
      </c>
      <c r="AD5" s="9" t="s">
        <v>165</v>
      </c>
      <c r="AE5" s="76" t="s">
        <v>161</v>
      </c>
      <c r="AF5" s="9" t="s">
        <v>165</v>
      </c>
      <c r="AG5" s="76" t="s">
        <v>161</v>
      </c>
      <c r="AH5" s="9" t="s">
        <v>168</v>
      </c>
      <c r="AI5" s="10" t="s">
        <v>169</v>
      </c>
      <c r="AJ5" s="9" t="s">
        <v>170</v>
      </c>
      <c r="AK5" s="76" t="s">
        <v>161</v>
      </c>
      <c r="AL5" s="78" t="s">
        <v>171</v>
      </c>
      <c r="AM5" s="76" t="s">
        <v>161</v>
      </c>
      <c r="AN5" s="76" t="s">
        <v>161</v>
      </c>
      <c r="AO5" s="9" t="s">
        <v>165</v>
      </c>
      <c r="AP5" s="76" t="s">
        <v>148</v>
      </c>
      <c r="AQ5" s="76" t="s">
        <v>172</v>
      </c>
      <c r="AR5" s="76" t="s">
        <v>173</v>
      </c>
      <c r="AS5" s="76" t="s">
        <v>168</v>
      </c>
      <c r="AT5" s="75" t="s">
        <v>174</v>
      </c>
      <c r="AU5" s="75" t="s">
        <v>175</v>
      </c>
      <c r="AV5" s="75" t="s">
        <v>176</v>
      </c>
      <c r="AW5" s="75" t="s">
        <v>172</v>
      </c>
      <c r="AX5" s="75" t="s">
        <v>177</v>
      </c>
      <c r="AY5" s="75" t="s">
        <v>178</v>
      </c>
      <c r="AZ5" s="75" t="s">
        <v>161</v>
      </c>
      <c r="BA5" s="75" t="s">
        <v>179</v>
      </c>
      <c r="BB5" s="75" t="s">
        <v>180</v>
      </c>
      <c r="BC5" s="75" t="s">
        <v>181</v>
      </c>
      <c r="BD5" s="75" t="s">
        <v>182</v>
      </c>
      <c r="BE5" s="10" t="s">
        <v>183</v>
      </c>
      <c r="BF5" s="79"/>
      <c r="BG5" s="80"/>
      <c r="BH5" s="80"/>
      <c r="BI5" s="285" t="s">
        <v>13</v>
      </c>
      <c r="BJ5" s="285"/>
      <c r="BK5" s="285"/>
      <c r="BL5" s="285"/>
      <c r="BM5" s="10" t="s">
        <v>14</v>
      </c>
    </row>
    <row r="6" spans="3:65" s="81" customFormat="1" ht="41.25" customHeight="1">
      <c r="C6" s="82" t="s">
        <v>15</v>
      </c>
      <c r="D6" s="83" t="s">
        <v>17</v>
      </c>
      <c r="E6" s="83" t="s">
        <v>19</v>
      </c>
      <c r="F6" s="83" t="s">
        <v>19</v>
      </c>
      <c r="G6" s="83" t="s">
        <v>16</v>
      </c>
      <c r="H6" s="83" t="s">
        <v>18</v>
      </c>
      <c r="I6" s="83" t="s">
        <v>19</v>
      </c>
      <c r="J6" s="83" t="s">
        <v>19</v>
      </c>
      <c r="K6" s="83" t="s">
        <v>17</v>
      </c>
      <c r="L6" s="83" t="s">
        <v>19</v>
      </c>
      <c r="M6" s="83" t="s">
        <v>19</v>
      </c>
      <c r="N6" s="82" t="s">
        <v>17</v>
      </c>
      <c r="O6" s="82" t="s">
        <v>16</v>
      </c>
      <c r="P6" s="82" t="s">
        <v>16</v>
      </c>
      <c r="Q6" s="82" t="s">
        <v>16</v>
      </c>
      <c r="R6" s="82" t="s">
        <v>17</v>
      </c>
      <c r="S6" s="82" t="s">
        <v>16</v>
      </c>
      <c r="T6" s="82" t="s">
        <v>17</v>
      </c>
      <c r="U6" s="82" t="s">
        <v>16</v>
      </c>
      <c r="V6" s="82" t="s">
        <v>17</v>
      </c>
      <c r="W6" s="82" t="s">
        <v>16</v>
      </c>
      <c r="X6" s="82" t="s">
        <v>17</v>
      </c>
      <c r="Y6" s="82" t="s">
        <v>16</v>
      </c>
      <c r="Z6" s="82" t="s">
        <v>16</v>
      </c>
      <c r="AA6" s="82" t="s">
        <v>17</v>
      </c>
      <c r="AB6" s="82" t="s">
        <v>16</v>
      </c>
      <c r="AC6" s="82" t="s">
        <v>19</v>
      </c>
      <c r="AD6" s="82" t="s">
        <v>16</v>
      </c>
      <c r="AE6" s="82" t="s">
        <v>17</v>
      </c>
      <c r="AF6" s="82" t="s">
        <v>16</v>
      </c>
      <c r="AG6" s="82" t="s">
        <v>17</v>
      </c>
      <c r="AH6" s="82" t="s">
        <v>19</v>
      </c>
      <c r="AI6" s="82" t="s">
        <v>19</v>
      </c>
      <c r="AJ6" s="82" t="s">
        <v>19</v>
      </c>
      <c r="AK6" s="82" t="s">
        <v>17</v>
      </c>
      <c r="AL6" s="82" t="s">
        <v>19</v>
      </c>
      <c r="AM6" s="82" t="s">
        <v>17</v>
      </c>
      <c r="AN6" s="82" t="s">
        <v>17</v>
      </c>
      <c r="AO6" s="82" t="s">
        <v>16</v>
      </c>
      <c r="AP6" s="82" t="s">
        <v>16</v>
      </c>
      <c r="AQ6" s="82" t="s">
        <v>19</v>
      </c>
      <c r="AR6" s="82" t="s">
        <v>17</v>
      </c>
      <c r="AS6" s="82" t="s">
        <v>19</v>
      </c>
      <c r="AT6" s="82" t="s">
        <v>19</v>
      </c>
      <c r="AU6" s="82" t="s">
        <v>19</v>
      </c>
      <c r="AV6" s="82" t="s">
        <v>19</v>
      </c>
      <c r="AW6" s="82" t="s">
        <v>19</v>
      </c>
      <c r="AX6" s="82" t="s">
        <v>16</v>
      </c>
      <c r="AY6" s="82" t="s">
        <v>16</v>
      </c>
      <c r="AZ6" s="82" t="s">
        <v>17</v>
      </c>
      <c r="BA6" s="82" t="s">
        <v>16</v>
      </c>
      <c r="BB6" s="82" t="s">
        <v>16</v>
      </c>
      <c r="BC6" s="82" t="s">
        <v>16</v>
      </c>
      <c r="BD6" s="82" t="s">
        <v>17</v>
      </c>
      <c r="BE6" s="83"/>
      <c r="BF6" s="84"/>
      <c r="BG6" s="85"/>
      <c r="BH6" s="85"/>
      <c r="BI6" s="83" t="s">
        <v>18</v>
      </c>
      <c r="BJ6" s="83" t="s">
        <v>16</v>
      </c>
      <c r="BK6" s="83" t="s">
        <v>19</v>
      </c>
      <c r="BL6" s="83" t="s">
        <v>17</v>
      </c>
      <c r="BM6" s="83"/>
    </row>
    <row r="7" spans="3:67" ht="57.75" customHeight="1">
      <c r="C7" s="86" t="s">
        <v>184</v>
      </c>
      <c r="D7" s="15" t="s">
        <v>21</v>
      </c>
      <c r="E7" s="15" t="s">
        <v>21</v>
      </c>
      <c r="F7" s="15" t="s">
        <v>21</v>
      </c>
      <c r="G7" s="15" t="s">
        <v>21</v>
      </c>
      <c r="H7" s="15" t="s">
        <v>21</v>
      </c>
      <c r="I7" s="15" t="s">
        <v>21</v>
      </c>
      <c r="J7" s="15" t="s">
        <v>21</v>
      </c>
      <c r="K7" s="15" t="s">
        <v>21</v>
      </c>
      <c r="L7" s="15" t="s">
        <v>21</v>
      </c>
      <c r="M7" s="15" t="s">
        <v>21</v>
      </c>
      <c r="N7" s="15" t="s">
        <v>21</v>
      </c>
      <c r="O7" s="15" t="s">
        <v>21</v>
      </c>
      <c r="P7" s="15" t="s">
        <v>21</v>
      </c>
      <c r="Q7" s="15" t="s">
        <v>21</v>
      </c>
      <c r="R7" s="15" t="s">
        <v>21</v>
      </c>
      <c r="S7" s="15" t="s">
        <v>21</v>
      </c>
      <c r="T7" s="15" t="s">
        <v>21</v>
      </c>
      <c r="U7" s="15" t="s">
        <v>21</v>
      </c>
      <c r="V7" s="15" t="s">
        <v>21</v>
      </c>
      <c r="W7" s="15" t="s">
        <v>21</v>
      </c>
      <c r="X7" s="15" t="s">
        <v>21</v>
      </c>
      <c r="Y7" s="15" t="s">
        <v>21</v>
      </c>
      <c r="Z7" s="15" t="s">
        <v>21</v>
      </c>
      <c r="AA7" s="15" t="s">
        <v>21</v>
      </c>
      <c r="AB7" s="15" t="s">
        <v>21</v>
      </c>
      <c r="AC7" s="15" t="s">
        <v>21</v>
      </c>
      <c r="AD7" s="15" t="s">
        <v>21</v>
      </c>
      <c r="AE7" s="15" t="s">
        <v>21</v>
      </c>
      <c r="AF7" s="15" t="s">
        <v>21</v>
      </c>
      <c r="AG7" s="15" t="s">
        <v>21</v>
      </c>
      <c r="AH7" s="15" t="s">
        <v>21</v>
      </c>
      <c r="AI7" s="15" t="s">
        <v>21</v>
      </c>
      <c r="AJ7" s="15" t="s">
        <v>21</v>
      </c>
      <c r="AK7" s="15" t="s">
        <v>21</v>
      </c>
      <c r="AL7" s="15" t="s">
        <v>21</v>
      </c>
      <c r="AM7" s="15" t="s">
        <v>21</v>
      </c>
      <c r="AN7" s="15" t="s">
        <v>21</v>
      </c>
      <c r="AO7" s="15" t="s">
        <v>21</v>
      </c>
      <c r="AP7" s="15" t="s">
        <v>21</v>
      </c>
      <c r="AQ7" s="15" t="s">
        <v>21</v>
      </c>
      <c r="AR7" s="15" t="s">
        <v>21</v>
      </c>
      <c r="AS7" s="15" t="s">
        <v>21</v>
      </c>
      <c r="AT7" s="15" t="s">
        <v>21</v>
      </c>
      <c r="AU7" s="15" t="s">
        <v>21</v>
      </c>
      <c r="AV7" s="15" t="s">
        <v>21</v>
      </c>
      <c r="AW7" s="15" t="s">
        <v>21</v>
      </c>
      <c r="AX7" s="15" t="s">
        <v>21</v>
      </c>
      <c r="AY7" s="15" t="s">
        <v>21</v>
      </c>
      <c r="AZ7" s="15" t="s">
        <v>21</v>
      </c>
      <c r="BA7" s="15" t="s">
        <v>21</v>
      </c>
      <c r="BB7" s="15" t="s">
        <v>21</v>
      </c>
      <c r="BC7" s="15" t="s">
        <v>21</v>
      </c>
      <c r="BD7" s="15" t="s">
        <v>21</v>
      </c>
      <c r="BE7" s="11"/>
      <c r="BG7" s="72"/>
      <c r="BI7" s="19">
        <f>H9</f>
        <v>7.18</v>
      </c>
      <c r="BJ7" s="87">
        <f>SUM(P9+U8+W8+Y8+Z8+AB8+AD8+AF8+G8+AO8+AP8+AX8+AY8+BA8+BB9+BC9+S8+O8+Q10)</f>
        <v>417.7300000000001</v>
      </c>
      <c r="BK7" s="19">
        <f>SUM(AC8+AH8+AI8+AJ10+AL10+AQ8+AS8+AT9+AU8+AV10+AW8+M8+L9+J10+I10+F9+E9)</f>
        <v>266.50000000000006</v>
      </c>
      <c r="BL7" s="19">
        <f>SUM(R9+T9+V9+X9+AA9+AE9+AG9+AK9+AM9+AN9+AR9+AZ9+BD9+N9+K8+D9)</f>
        <v>91.49</v>
      </c>
      <c r="BM7" s="19">
        <f>SUM(BI7:BL7)</f>
        <v>782.9000000000001</v>
      </c>
      <c r="BN7" s="72"/>
      <c r="BO7" s="72"/>
    </row>
    <row r="8" spans="2:65" ht="41.25" customHeight="1">
      <c r="B8" s="297" t="s">
        <v>22</v>
      </c>
      <c r="C8" s="26" t="s">
        <v>185</v>
      </c>
      <c r="D8" s="19"/>
      <c r="E8" s="19"/>
      <c r="F8" s="19"/>
      <c r="G8" s="20">
        <v>32.44</v>
      </c>
      <c r="H8" s="19"/>
      <c r="I8" s="19"/>
      <c r="J8" s="19"/>
      <c r="K8" s="20">
        <v>7.87</v>
      </c>
      <c r="L8" s="19"/>
      <c r="M8" s="20">
        <v>7.56</v>
      </c>
      <c r="N8" s="19"/>
      <c r="O8" s="20">
        <v>5.97</v>
      </c>
      <c r="P8" s="19"/>
      <c r="Q8" s="19"/>
      <c r="R8" s="19"/>
      <c r="S8" s="20">
        <v>23.76</v>
      </c>
      <c r="T8" s="19"/>
      <c r="U8" s="20">
        <v>50.88</v>
      </c>
      <c r="V8" s="19"/>
      <c r="W8" s="20">
        <v>23.53</v>
      </c>
      <c r="X8" s="19"/>
      <c r="Y8" s="20">
        <v>85.13</v>
      </c>
      <c r="Z8" s="20">
        <v>27.23</v>
      </c>
      <c r="AA8" s="19"/>
      <c r="AB8" s="20">
        <v>8.12</v>
      </c>
      <c r="AC8" s="11">
        <v>12.44</v>
      </c>
      <c r="AD8" s="20">
        <v>21.47</v>
      </c>
      <c r="AE8" s="26"/>
      <c r="AF8" s="20">
        <v>21.47</v>
      </c>
      <c r="AG8" s="20"/>
      <c r="AH8" s="20">
        <v>7.22</v>
      </c>
      <c r="AI8" s="88">
        <v>14.15</v>
      </c>
      <c r="AJ8" s="19"/>
      <c r="AK8" s="19"/>
      <c r="AL8" s="19"/>
      <c r="AM8" s="19"/>
      <c r="AN8" s="19"/>
      <c r="AO8" s="20">
        <v>24.06</v>
      </c>
      <c r="AP8" s="20">
        <v>16.11</v>
      </c>
      <c r="AQ8" s="20">
        <v>13.08</v>
      </c>
      <c r="AR8" s="19"/>
      <c r="AS8" s="20">
        <v>7.42</v>
      </c>
      <c r="AT8" s="19"/>
      <c r="AU8" s="20">
        <v>7.7</v>
      </c>
      <c r="AV8" s="19"/>
      <c r="AW8" s="20">
        <v>5.44</v>
      </c>
      <c r="AX8" s="20">
        <v>12.6</v>
      </c>
      <c r="AY8" s="20">
        <v>14.7</v>
      </c>
      <c r="AZ8" s="19"/>
      <c r="BA8" s="20">
        <v>5.54</v>
      </c>
      <c r="BB8" s="19"/>
      <c r="BC8" s="19"/>
      <c r="BD8" s="19"/>
      <c r="BE8" s="19">
        <f aca="true" t="shared" si="0" ref="BE8:BE69">SUM(D8:BD8)</f>
        <v>455.89000000000004</v>
      </c>
      <c r="BF8" s="89"/>
      <c r="BG8" s="90"/>
      <c r="BH8" s="90"/>
      <c r="BI8" s="91"/>
      <c r="BJ8" s="73"/>
      <c r="BK8" s="73"/>
      <c r="BL8" s="73"/>
      <c r="BM8" s="73"/>
    </row>
    <row r="9" spans="2:65" ht="41.25" customHeight="1">
      <c r="B9" s="297"/>
      <c r="C9" s="26" t="s">
        <v>186</v>
      </c>
      <c r="D9" s="20">
        <v>6.45</v>
      </c>
      <c r="E9" s="20">
        <v>4.8</v>
      </c>
      <c r="F9" s="20">
        <v>20</v>
      </c>
      <c r="H9" s="20">
        <v>7.18</v>
      </c>
      <c r="I9" s="19"/>
      <c r="J9" s="19"/>
      <c r="K9" s="19"/>
      <c r="L9" s="20">
        <v>7.33</v>
      </c>
      <c r="M9" s="19"/>
      <c r="N9" s="20">
        <v>14.76</v>
      </c>
      <c r="O9" s="19"/>
      <c r="P9" s="20">
        <v>6.8</v>
      </c>
      <c r="Q9" s="19"/>
      <c r="R9" s="20">
        <v>4.66</v>
      </c>
      <c r="S9" s="19"/>
      <c r="T9" s="20">
        <v>4.08</v>
      </c>
      <c r="U9" s="19"/>
      <c r="V9" s="20">
        <v>4.08</v>
      </c>
      <c r="W9" s="19"/>
      <c r="X9" s="20">
        <v>4.55</v>
      </c>
      <c r="Y9" s="19"/>
      <c r="Z9" s="19"/>
      <c r="AA9" s="20">
        <v>3.92</v>
      </c>
      <c r="AB9" s="19"/>
      <c r="AC9" s="19"/>
      <c r="AD9" s="19"/>
      <c r="AE9" s="20">
        <v>4.31</v>
      </c>
      <c r="AF9" s="19"/>
      <c r="AG9" s="20">
        <v>4.42</v>
      </c>
      <c r="AH9" s="19"/>
      <c r="AI9" s="19"/>
      <c r="AJ9" s="19"/>
      <c r="AK9" s="20">
        <v>4.05</v>
      </c>
      <c r="AL9" s="19"/>
      <c r="AM9" s="20">
        <v>4.47</v>
      </c>
      <c r="AN9" s="20">
        <v>4.29</v>
      </c>
      <c r="AO9" s="19"/>
      <c r="AP9" s="19"/>
      <c r="AQ9" s="19"/>
      <c r="AR9" s="20">
        <v>4</v>
      </c>
      <c r="AS9" s="19"/>
      <c r="AT9" s="20">
        <v>19.14</v>
      </c>
      <c r="AU9" s="19"/>
      <c r="AV9" s="19"/>
      <c r="AW9" s="19"/>
      <c r="AX9" s="19"/>
      <c r="AY9" s="19"/>
      <c r="AZ9" s="20">
        <v>4.4</v>
      </c>
      <c r="BA9" s="19"/>
      <c r="BB9" s="20">
        <v>14.6</v>
      </c>
      <c r="BC9" s="20">
        <v>4.46</v>
      </c>
      <c r="BD9" s="20">
        <v>11.18</v>
      </c>
      <c r="BE9" s="19">
        <f t="shared" si="0"/>
        <v>167.93</v>
      </c>
      <c r="BF9" s="72"/>
      <c r="BG9" s="72"/>
      <c r="BH9" s="72"/>
      <c r="BI9" s="92"/>
      <c r="BJ9" s="92"/>
      <c r="BK9" s="92"/>
      <c r="BL9" s="92"/>
      <c r="BM9" s="92"/>
    </row>
    <row r="10" spans="2:60" ht="41.25" customHeight="1">
      <c r="B10" s="297"/>
      <c r="C10" s="11" t="s">
        <v>187</v>
      </c>
      <c r="D10" s="19"/>
      <c r="E10" s="19"/>
      <c r="F10" s="19"/>
      <c r="G10" s="19"/>
      <c r="H10" s="19"/>
      <c r="I10" s="20">
        <v>7.92</v>
      </c>
      <c r="J10" s="20">
        <v>55.2</v>
      </c>
      <c r="K10" s="19"/>
      <c r="L10" s="19"/>
      <c r="M10" s="19"/>
      <c r="N10" s="19"/>
      <c r="O10" s="19"/>
      <c r="P10" s="19"/>
      <c r="Q10" s="20">
        <v>18.86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88">
        <v>23.13</v>
      </c>
      <c r="AK10" s="19"/>
      <c r="AL10" s="93">
        <v>38.41</v>
      </c>
      <c r="AM10" s="19"/>
      <c r="AN10" s="19"/>
      <c r="AO10" s="19"/>
      <c r="AP10" s="19"/>
      <c r="AQ10" s="19"/>
      <c r="AR10" s="19"/>
      <c r="AS10" s="19"/>
      <c r="AT10" s="19"/>
      <c r="AU10" s="19"/>
      <c r="AV10" s="20">
        <v>15.56</v>
      </c>
      <c r="AW10" s="19"/>
      <c r="AX10" s="19"/>
      <c r="AY10" s="19"/>
      <c r="AZ10" s="19"/>
      <c r="BA10" s="19"/>
      <c r="BB10" s="19"/>
      <c r="BC10" s="19"/>
      <c r="BD10" s="19"/>
      <c r="BE10" s="19">
        <f t="shared" si="0"/>
        <v>159.07999999999998</v>
      </c>
      <c r="BF10" s="72"/>
      <c r="BG10" s="73"/>
      <c r="BH10" s="72"/>
    </row>
    <row r="11" spans="2:63" ht="41.25" customHeight="1">
      <c r="B11" s="80"/>
      <c r="C11" s="11" t="s">
        <v>188</v>
      </c>
      <c r="D11" s="19"/>
      <c r="E11" s="19"/>
      <c r="F11" s="19"/>
      <c r="G11" s="19">
        <v>63</v>
      </c>
      <c r="H11" s="19"/>
      <c r="I11" s="20"/>
      <c r="J11" s="20"/>
      <c r="K11" s="19"/>
      <c r="L11" s="19"/>
      <c r="M11" s="19"/>
      <c r="N11" s="19"/>
      <c r="O11" s="19"/>
      <c r="P11" s="19"/>
      <c r="Q11" s="20"/>
      <c r="R11" s="19"/>
      <c r="S11" s="19"/>
      <c r="T11" s="19"/>
      <c r="U11" s="19"/>
      <c r="V11" s="19"/>
      <c r="W11" s="19"/>
      <c r="X11" s="19"/>
      <c r="Y11" s="19">
        <v>165.66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>
        <v>21.89</v>
      </c>
      <c r="AJ11" s="88"/>
      <c r="AK11" s="19"/>
      <c r="AL11" s="93">
        <v>1</v>
      </c>
      <c r="AM11" s="19"/>
      <c r="AN11" s="19"/>
      <c r="AO11" s="19"/>
      <c r="AP11" s="19">
        <v>85.97</v>
      </c>
      <c r="AQ11" s="19">
        <v>22</v>
      </c>
      <c r="AR11" s="19"/>
      <c r="AS11" s="19"/>
      <c r="AT11" s="19"/>
      <c r="AU11" s="19"/>
      <c r="AV11" s="20"/>
      <c r="AW11" s="19">
        <v>11.43</v>
      </c>
      <c r="AX11" s="19"/>
      <c r="AY11" s="19"/>
      <c r="AZ11" s="19"/>
      <c r="BA11" s="19"/>
      <c r="BB11" s="19"/>
      <c r="BC11" s="19"/>
      <c r="BD11" s="19"/>
      <c r="BE11" s="19">
        <f t="shared" si="0"/>
        <v>370.95</v>
      </c>
      <c r="BF11" s="72"/>
      <c r="BG11" s="73"/>
      <c r="BH11" s="72"/>
      <c r="BK11" s="92"/>
    </row>
    <row r="12" spans="3:63" s="22" customFormat="1" ht="41.25" customHeight="1">
      <c r="C12" s="24" t="s">
        <v>25</v>
      </c>
      <c r="D12" s="15"/>
      <c r="E12" s="15">
        <v>1</v>
      </c>
      <c r="F12" s="15">
        <v>1</v>
      </c>
      <c r="G12" s="15"/>
      <c r="H12" s="15"/>
      <c r="I12" s="15">
        <v>1</v>
      </c>
      <c r="J12" s="15"/>
      <c r="K12" s="15"/>
      <c r="L12" s="15">
        <v>3</v>
      </c>
      <c r="M12" s="15"/>
      <c r="N12" s="15">
        <v>3</v>
      </c>
      <c r="O12" s="15"/>
      <c r="P12" s="15">
        <v>1</v>
      </c>
      <c r="Q12" s="15">
        <v>1</v>
      </c>
      <c r="R12" s="15">
        <v>1</v>
      </c>
      <c r="S12" s="15"/>
      <c r="T12" s="15">
        <v>1</v>
      </c>
      <c r="U12" s="15"/>
      <c r="V12" s="15">
        <v>1</v>
      </c>
      <c r="W12" s="15"/>
      <c r="X12" s="15">
        <v>1</v>
      </c>
      <c r="Y12" s="15"/>
      <c r="Z12" s="15">
        <v>1</v>
      </c>
      <c r="AA12" s="15">
        <v>1</v>
      </c>
      <c r="AB12" s="15"/>
      <c r="AC12" s="15">
        <v>1</v>
      </c>
      <c r="AD12" s="15"/>
      <c r="AE12" s="15">
        <v>1</v>
      </c>
      <c r="AF12" s="15"/>
      <c r="AG12" s="15">
        <v>1</v>
      </c>
      <c r="AH12" s="15">
        <v>1</v>
      </c>
      <c r="AI12" s="15"/>
      <c r="AJ12" s="15">
        <v>1</v>
      </c>
      <c r="AK12" s="15">
        <v>1</v>
      </c>
      <c r="AL12" s="15">
        <v>1</v>
      </c>
      <c r="AM12" s="15">
        <v>1</v>
      </c>
      <c r="AN12" s="15">
        <v>1</v>
      </c>
      <c r="AO12" s="15">
        <v>1</v>
      </c>
      <c r="AP12" s="15"/>
      <c r="AQ12" s="15">
        <v>1</v>
      </c>
      <c r="AR12" s="15">
        <v>1</v>
      </c>
      <c r="AS12" s="15">
        <v>1</v>
      </c>
      <c r="AT12" s="15">
        <v>1</v>
      </c>
      <c r="AU12" s="15">
        <v>1</v>
      </c>
      <c r="AV12" s="15">
        <v>1</v>
      </c>
      <c r="AW12" s="15">
        <v>1</v>
      </c>
      <c r="AX12" s="15"/>
      <c r="AY12" s="15"/>
      <c r="AZ12" s="15">
        <v>1</v>
      </c>
      <c r="BA12" s="15">
        <v>1</v>
      </c>
      <c r="BB12" s="15">
        <v>1</v>
      </c>
      <c r="BC12" s="15">
        <v>1</v>
      </c>
      <c r="BD12" s="15">
        <v>1</v>
      </c>
      <c r="BE12" s="19">
        <f t="shared" si="0"/>
        <v>39</v>
      </c>
      <c r="BF12" s="94"/>
      <c r="BG12" s="94"/>
      <c r="BH12" s="94"/>
      <c r="BI12" s="17"/>
      <c r="BK12" s="17"/>
    </row>
    <row r="13" spans="3:63" s="22" customFormat="1" ht="41.25" customHeight="1">
      <c r="C13" s="24" t="s">
        <v>71</v>
      </c>
      <c r="D13" s="15"/>
      <c r="E13" s="15"/>
      <c r="F13" s="15"/>
      <c r="G13" s="15"/>
      <c r="H13" s="15"/>
      <c r="I13" s="15">
        <v>1</v>
      </c>
      <c r="J13" s="15"/>
      <c r="K13" s="15"/>
      <c r="L13" s="15"/>
      <c r="M13" s="15"/>
      <c r="N13" s="15"/>
      <c r="O13" s="15"/>
      <c r="P13" s="15"/>
      <c r="Q13" s="15">
        <v>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>
        <v>1</v>
      </c>
      <c r="AD13" s="15"/>
      <c r="AE13" s="15"/>
      <c r="AF13" s="15"/>
      <c r="AG13" s="15"/>
      <c r="AH13" s="15"/>
      <c r="AI13" s="15">
        <v>1</v>
      </c>
      <c r="AJ13" s="15"/>
      <c r="AK13" s="15"/>
      <c r="AL13" s="15"/>
      <c r="AM13" s="15"/>
      <c r="AN13" s="15"/>
      <c r="AO13" s="15"/>
      <c r="AP13" s="15"/>
      <c r="AQ13" s="15">
        <v>1</v>
      </c>
      <c r="AR13" s="15"/>
      <c r="AS13" s="15"/>
      <c r="AT13" s="15"/>
      <c r="AU13" s="15"/>
      <c r="AV13" s="15"/>
      <c r="AW13" s="15">
        <v>1</v>
      </c>
      <c r="AX13" s="15"/>
      <c r="AY13" s="15"/>
      <c r="AZ13" s="15"/>
      <c r="BA13" s="15">
        <v>1</v>
      </c>
      <c r="BB13" s="15">
        <v>2</v>
      </c>
      <c r="BC13" s="15">
        <v>1</v>
      </c>
      <c r="BD13" s="15"/>
      <c r="BE13" s="19">
        <f t="shared" si="0"/>
        <v>10</v>
      </c>
      <c r="BF13" s="94"/>
      <c r="BG13" s="94"/>
      <c r="BH13" s="94"/>
      <c r="BK13" s="17"/>
    </row>
    <row r="14" spans="3:63" s="22" customFormat="1" ht="41.25" customHeight="1">
      <c r="C14" s="24" t="s">
        <v>27</v>
      </c>
      <c r="D14" s="15"/>
      <c r="E14" s="15"/>
      <c r="F14" s="15"/>
      <c r="G14" s="15"/>
      <c r="H14" s="15"/>
      <c r="I14" s="25"/>
      <c r="J14" s="25"/>
      <c r="K14" s="25"/>
      <c r="L14" s="95"/>
      <c r="M14" s="15"/>
      <c r="N14" s="15">
        <v>1</v>
      </c>
      <c r="O14" s="15"/>
      <c r="P14" s="15"/>
      <c r="Q14" s="15"/>
      <c r="R14" s="15">
        <v>2</v>
      </c>
      <c r="S14" s="25"/>
      <c r="T14" s="25">
        <v>1</v>
      </c>
      <c r="U14" s="25"/>
      <c r="V14" s="95">
        <v>1</v>
      </c>
      <c r="W14" s="15"/>
      <c r="X14" s="15">
        <v>1</v>
      </c>
      <c r="Y14" s="15"/>
      <c r="Z14" s="15"/>
      <c r="AA14" s="15">
        <v>1</v>
      </c>
      <c r="AB14" s="15"/>
      <c r="AC14" s="15"/>
      <c r="AD14" s="15"/>
      <c r="AE14" s="25">
        <v>1</v>
      </c>
      <c r="AF14" s="25"/>
      <c r="AG14" s="25">
        <v>1</v>
      </c>
      <c r="AH14" s="95"/>
      <c r="AI14" s="15"/>
      <c r="AJ14" s="15"/>
      <c r="AK14" s="15">
        <v>1</v>
      </c>
      <c r="AL14" s="15"/>
      <c r="AM14" s="15">
        <v>1</v>
      </c>
      <c r="AN14" s="15">
        <v>1</v>
      </c>
      <c r="AO14" s="15"/>
      <c r="AP14" s="15"/>
      <c r="AQ14" s="15"/>
      <c r="AR14" s="15">
        <v>1</v>
      </c>
      <c r="AS14" s="15"/>
      <c r="AT14" s="15"/>
      <c r="AU14" s="15"/>
      <c r="AV14" s="15"/>
      <c r="AW14" s="15"/>
      <c r="AX14" s="15"/>
      <c r="AY14" s="15"/>
      <c r="AZ14" s="15">
        <v>1</v>
      </c>
      <c r="BA14" s="15"/>
      <c r="BB14" s="15"/>
      <c r="BC14" s="15"/>
      <c r="BD14" s="15"/>
      <c r="BE14" s="19">
        <f t="shared" si="0"/>
        <v>14</v>
      </c>
      <c r="BF14" s="94"/>
      <c r="BG14" s="94"/>
      <c r="BH14" s="94"/>
      <c r="BK14" s="17"/>
    </row>
    <row r="15" spans="3:60" s="22" customFormat="1" ht="41.25" customHeight="1">
      <c r="C15" s="24" t="s">
        <v>28</v>
      </c>
      <c r="D15" s="15"/>
      <c r="E15" s="15"/>
      <c r="F15" s="15"/>
      <c r="G15" s="15"/>
      <c r="H15" s="15"/>
      <c r="I15" s="25"/>
      <c r="J15" s="25"/>
      <c r="K15" s="25"/>
      <c r="L15" s="95"/>
      <c r="M15" s="15"/>
      <c r="N15" s="15"/>
      <c r="O15" s="15"/>
      <c r="P15" s="15"/>
      <c r="Q15" s="15"/>
      <c r="R15" s="15"/>
      <c r="S15" s="95"/>
      <c r="T15" s="25"/>
      <c r="U15" s="25"/>
      <c r="V15" s="95"/>
      <c r="W15" s="15"/>
      <c r="X15" s="15"/>
      <c r="Y15" s="15"/>
      <c r="Z15" s="15"/>
      <c r="AA15" s="15">
        <v>1</v>
      </c>
      <c r="AB15" s="15"/>
      <c r="AC15" s="15"/>
      <c r="AD15" s="15"/>
      <c r="AE15" s="95">
        <v>1</v>
      </c>
      <c r="AF15" s="25"/>
      <c r="AG15" s="25">
        <v>1</v>
      </c>
      <c r="AH15" s="95"/>
      <c r="AI15" s="15"/>
      <c r="AJ15" s="15"/>
      <c r="AK15" s="15">
        <v>1</v>
      </c>
      <c r="AL15" s="15"/>
      <c r="AM15" s="15">
        <v>1</v>
      </c>
      <c r="AN15" s="15">
        <v>1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>
        <v>1</v>
      </c>
      <c r="BA15" s="15"/>
      <c r="BB15" s="15"/>
      <c r="BC15" s="15"/>
      <c r="BD15" s="15"/>
      <c r="BE15" s="19">
        <f t="shared" si="0"/>
        <v>7</v>
      </c>
      <c r="BF15" s="94"/>
      <c r="BG15" s="94"/>
      <c r="BH15" s="94"/>
    </row>
    <row r="16" spans="2:60" s="17" customFormat="1" ht="41.25" customHeight="1">
      <c r="B16" s="298" t="s">
        <v>74</v>
      </c>
      <c r="C16" s="18" t="s">
        <v>30</v>
      </c>
      <c r="D16" s="16"/>
      <c r="E16" s="16"/>
      <c r="F16" s="16"/>
      <c r="G16" s="16"/>
      <c r="H16" s="16"/>
      <c r="I16" s="20">
        <v>30</v>
      </c>
      <c r="J16" s="20">
        <v>62.97</v>
      </c>
      <c r="K16" s="20"/>
      <c r="L16" s="19">
        <v>28</v>
      </c>
      <c r="M16" s="16"/>
      <c r="N16" s="16">
        <v>69</v>
      </c>
      <c r="O16" s="16"/>
      <c r="P16" s="16">
        <v>19</v>
      </c>
      <c r="Q16" s="16"/>
      <c r="R16" s="16"/>
      <c r="S16" s="19"/>
      <c r="T16" s="20"/>
      <c r="U16" s="20"/>
      <c r="V16" s="19">
        <v>19</v>
      </c>
      <c r="W16" s="16"/>
      <c r="X16" s="16"/>
      <c r="Y16" s="16"/>
      <c r="Z16" s="16">
        <v>5.44</v>
      </c>
      <c r="AA16" s="16"/>
      <c r="AB16" s="16"/>
      <c r="AC16" s="16">
        <v>29.79</v>
      </c>
      <c r="AD16" s="16">
        <v>3.52</v>
      </c>
      <c r="AE16" s="19"/>
      <c r="AF16" s="20">
        <v>3.52</v>
      </c>
      <c r="AG16" s="20"/>
      <c r="AH16" s="19">
        <v>2</v>
      </c>
      <c r="AI16" s="16">
        <v>1.39</v>
      </c>
      <c r="AJ16" s="16"/>
      <c r="AK16" s="16"/>
      <c r="AL16" s="16"/>
      <c r="AM16" s="16"/>
      <c r="AN16" s="16"/>
      <c r="AO16" s="16">
        <v>3.52</v>
      </c>
      <c r="AP16" s="16"/>
      <c r="AQ16" s="16">
        <v>5.12</v>
      </c>
      <c r="AR16" s="16">
        <v>14</v>
      </c>
      <c r="AS16" s="16"/>
      <c r="AT16" s="16">
        <v>9.76</v>
      </c>
      <c r="AU16" s="16">
        <v>0.88</v>
      </c>
      <c r="AV16" s="16">
        <v>1.35</v>
      </c>
      <c r="AW16" s="16">
        <v>3.52</v>
      </c>
      <c r="AX16" s="16"/>
      <c r="AY16" s="16"/>
      <c r="AZ16" s="16"/>
      <c r="BA16" s="16"/>
      <c r="BB16" s="16"/>
      <c r="BC16" s="16"/>
      <c r="BD16" s="16"/>
      <c r="BE16" s="19">
        <f t="shared" si="0"/>
        <v>311.7799999999999</v>
      </c>
      <c r="BF16" s="96"/>
      <c r="BG16" s="96"/>
      <c r="BH16" s="96"/>
    </row>
    <row r="17" spans="2:60" s="17" customFormat="1" ht="41.25" customHeight="1">
      <c r="B17" s="298"/>
      <c r="C17" s="18" t="s">
        <v>31</v>
      </c>
      <c r="D17" s="16">
        <v>25</v>
      </c>
      <c r="E17" s="16">
        <v>18.56</v>
      </c>
      <c r="F17" s="16"/>
      <c r="G17" s="16"/>
      <c r="H17" s="16">
        <v>19</v>
      </c>
      <c r="I17" s="16"/>
      <c r="K17" s="20">
        <v>32</v>
      </c>
      <c r="M17" s="16">
        <v>27.5</v>
      </c>
      <c r="O17" s="16"/>
      <c r="Q17" s="16">
        <v>20</v>
      </c>
      <c r="R17" s="16">
        <v>12.12</v>
      </c>
      <c r="S17" s="19">
        <v>67</v>
      </c>
      <c r="T17" s="20">
        <v>10.61</v>
      </c>
      <c r="U17" s="20">
        <v>84</v>
      </c>
      <c r="V17" s="19"/>
      <c r="W17" s="16"/>
      <c r="X17" s="16">
        <v>20.25</v>
      </c>
      <c r="Y17" s="16"/>
      <c r="Z17" s="16"/>
      <c r="AA17" s="16">
        <v>5.04</v>
      </c>
      <c r="AB17" s="16"/>
      <c r="AC17" s="16"/>
      <c r="AD17" s="16"/>
      <c r="AE17" s="20">
        <v>21.13</v>
      </c>
      <c r="AF17" s="20"/>
      <c r="AG17" s="20">
        <v>22.43</v>
      </c>
      <c r="AH17" s="19"/>
      <c r="AI17" s="16"/>
      <c r="AJ17" s="16">
        <v>60.83</v>
      </c>
      <c r="AK17" s="16">
        <v>8.5</v>
      </c>
      <c r="AL17" s="16">
        <v>62.23</v>
      </c>
      <c r="AM17" s="16">
        <v>21.44</v>
      </c>
      <c r="AN17" s="16">
        <v>21.13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>
        <v>29.31</v>
      </c>
      <c r="BA17" s="16">
        <v>12.75</v>
      </c>
      <c r="BB17" s="16">
        <v>41.32</v>
      </c>
      <c r="BC17" s="16">
        <v>24.05</v>
      </c>
      <c r="BD17" s="16">
        <v>46.81</v>
      </c>
      <c r="BE17" s="19">
        <f t="shared" si="0"/>
        <v>713.01</v>
      </c>
      <c r="BF17" s="96"/>
      <c r="BG17" s="96"/>
      <c r="BH17" s="96"/>
    </row>
    <row r="18" spans="3:60" s="22" customFormat="1" ht="41.25" customHeight="1">
      <c r="C18" s="24" t="s">
        <v>189</v>
      </c>
      <c r="D18" s="15"/>
      <c r="E18" s="15"/>
      <c r="F18" s="15"/>
      <c r="G18" s="15"/>
      <c r="H18" s="15"/>
      <c r="I18" s="25"/>
      <c r="J18" s="25"/>
      <c r="K18" s="25"/>
      <c r="L18" s="95"/>
      <c r="M18" s="15"/>
      <c r="N18" s="15">
        <v>1</v>
      </c>
      <c r="O18" s="15"/>
      <c r="P18" s="15"/>
      <c r="Q18" s="15"/>
      <c r="R18" s="15"/>
      <c r="S18" s="25"/>
      <c r="T18" s="25">
        <v>1</v>
      </c>
      <c r="U18" s="25"/>
      <c r="V18" s="95">
        <v>1</v>
      </c>
      <c r="W18" s="15"/>
      <c r="X18" s="15">
        <v>1</v>
      </c>
      <c r="Y18" s="15"/>
      <c r="Z18" s="15"/>
      <c r="AA18" s="15">
        <v>1</v>
      </c>
      <c r="AB18" s="15"/>
      <c r="AC18" s="15"/>
      <c r="AD18" s="15"/>
      <c r="AE18" s="95">
        <v>1</v>
      </c>
      <c r="AF18" s="25"/>
      <c r="AG18" s="25">
        <v>1</v>
      </c>
      <c r="AH18" s="95"/>
      <c r="AI18" s="15"/>
      <c r="AJ18" s="15"/>
      <c r="AK18" s="15">
        <v>1</v>
      </c>
      <c r="AL18" s="15"/>
      <c r="AM18" s="15">
        <v>1</v>
      </c>
      <c r="AN18" s="15">
        <v>1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>
        <v>1</v>
      </c>
      <c r="BA18" s="15"/>
      <c r="BB18" s="15"/>
      <c r="BC18" s="15"/>
      <c r="BD18" s="15"/>
      <c r="BE18" s="19">
        <f t="shared" si="0"/>
        <v>11</v>
      </c>
      <c r="BF18" s="94"/>
      <c r="BG18" s="94"/>
      <c r="BH18" s="94"/>
    </row>
    <row r="19" spans="3:60" s="5" customFormat="1" ht="41.25" customHeight="1">
      <c r="C19" s="12" t="s">
        <v>72</v>
      </c>
      <c r="D19" s="15"/>
      <c r="E19" s="15"/>
      <c r="F19" s="15"/>
      <c r="G19" s="15"/>
      <c r="H19" s="13"/>
      <c r="I19" s="26"/>
      <c r="J19" s="20"/>
      <c r="K19" s="26"/>
      <c r="L19" s="11"/>
      <c r="M19" s="13"/>
      <c r="N19" s="15"/>
      <c r="O19" s="15"/>
      <c r="P19" s="15"/>
      <c r="Q19" s="15"/>
      <c r="R19" s="13"/>
      <c r="S19" s="26"/>
      <c r="T19" s="20"/>
      <c r="U19" s="26"/>
      <c r="V19" s="11"/>
      <c r="W19" s="13"/>
      <c r="X19" s="15"/>
      <c r="Y19" s="15"/>
      <c r="Z19" s="15"/>
      <c r="AA19" s="15"/>
      <c r="AB19" s="15"/>
      <c r="AC19" s="15"/>
      <c r="AD19" s="13">
        <v>1</v>
      </c>
      <c r="AE19" s="26"/>
      <c r="AF19" s="20">
        <v>1</v>
      </c>
      <c r="AG19" s="26"/>
      <c r="AH19" s="11"/>
      <c r="AI19" s="13"/>
      <c r="AJ19" s="15"/>
      <c r="AK19" s="15"/>
      <c r="AL19" s="15"/>
      <c r="AM19" s="15"/>
      <c r="AN19" s="15"/>
      <c r="AO19" s="15">
        <v>1</v>
      </c>
      <c r="AP19" s="15"/>
      <c r="AQ19" s="15"/>
      <c r="AR19" s="15"/>
      <c r="AS19" s="15"/>
      <c r="AT19" s="13">
        <v>1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9">
        <f t="shared" si="0"/>
        <v>4</v>
      </c>
      <c r="BF19" s="35"/>
      <c r="BG19" s="35"/>
      <c r="BH19" s="35"/>
    </row>
    <row r="20" spans="3:60" s="5" customFormat="1" ht="45" customHeight="1">
      <c r="C20" s="12" t="s">
        <v>190</v>
      </c>
      <c r="D20" s="15">
        <v>1</v>
      </c>
      <c r="E20" s="15">
        <v>1</v>
      </c>
      <c r="F20" s="15">
        <v>1</v>
      </c>
      <c r="G20" s="15"/>
      <c r="H20" s="13">
        <v>1</v>
      </c>
      <c r="I20" s="26">
        <v>1</v>
      </c>
      <c r="J20" s="28">
        <v>1</v>
      </c>
      <c r="K20" s="26">
        <v>1</v>
      </c>
      <c r="L20" s="11">
        <v>1</v>
      </c>
      <c r="M20" s="13">
        <v>1</v>
      </c>
      <c r="N20" s="15"/>
      <c r="O20" s="15"/>
      <c r="P20" s="15">
        <v>1</v>
      </c>
      <c r="Q20" s="15">
        <v>2</v>
      </c>
      <c r="R20" s="13"/>
      <c r="S20" s="97">
        <v>1</v>
      </c>
      <c r="T20" s="28">
        <v>1</v>
      </c>
      <c r="U20" s="26">
        <v>1</v>
      </c>
      <c r="V20" s="11">
        <v>1</v>
      </c>
      <c r="W20" s="13">
        <v>1</v>
      </c>
      <c r="X20" s="15">
        <v>1</v>
      </c>
      <c r="Y20" s="15"/>
      <c r="Z20" s="15">
        <v>1</v>
      </c>
      <c r="AA20" s="15">
        <v>1</v>
      </c>
      <c r="AB20" s="15">
        <v>1</v>
      </c>
      <c r="AC20" s="15">
        <v>2</v>
      </c>
      <c r="AD20" s="13">
        <v>1</v>
      </c>
      <c r="AE20" s="26">
        <v>1</v>
      </c>
      <c r="AF20" s="28">
        <v>1</v>
      </c>
      <c r="AG20" s="26">
        <v>1</v>
      </c>
      <c r="AH20" s="11">
        <v>1</v>
      </c>
      <c r="AI20" s="13"/>
      <c r="AJ20" s="15">
        <v>2</v>
      </c>
      <c r="AK20" s="15">
        <v>1</v>
      </c>
      <c r="AL20" s="15">
        <v>2</v>
      </c>
      <c r="AM20" s="15">
        <v>1</v>
      </c>
      <c r="AN20" s="15">
        <v>1</v>
      </c>
      <c r="AO20" s="15">
        <v>1</v>
      </c>
      <c r="AP20" s="15"/>
      <c r="AQ20" s="15">
        <v>2</v>
      </c>
      <c r="AR20" s="15">
        <v>1</v>
      </c>
      <c r="AS20" s="15">
        <v>1</v>
      </c>
      <c r="AT20" s="13">
        <v>1</v>
      </c>
      <c r="AU20" s="13">
        <v>1</v>
      </c>
      <c r="AV20" s="13">
        <v>1</v>
      </c>
      <c r="AW20" s="13">
        <v>2</v>
      </c>
      <c r="AX20" s="13">
        <v>1</v>
      </c>
      <c r="AY20" s="13">
        <v>1</v>
      </c>
      <c r="AZ20" s="13">
        <v>1</v>
      </c>
      <c r="BA20" s="13">
        <v>1</v>
      </c>
      <c r="BB20" s="13">
        <v>1</v>
      </c>
      <c r="BC20" s="13">
        <v>1</v>
      </c>
      <c r="BD20" s="13">
        <v>1</v>
      </c>
      <c r="BE20" s="19">
        <f t="shared" si="0"/>
        <v>52</v>
      </c>
      <c r="BF20" s="35"/>
      <c r="BG20" s="35"/>
      <c r="BH20" s="35"/>
    </row>
    <row r="21" spans="3:60" s="5" customFormat="1" ht="41.25" customHeight="1">
      <c r="C21" s="12" t="s">
        <v>191</v>
      </c>
      <c r="D21" s="15"/>
      <c r="E21" s="15"/>
      <c r="F21" s="15"/>
      <c r="G21" s="15"/>
      <c r="H21" s="13"/>
      <c r="I21" s="26"/>
      <c r="J21" s="20"/>
      <c r="K21" s="26"/>
      <c r="L21" s="11"/>
      <c r="M21" s="13"/>
      <c r="N21" s="15"/>
      <c r="O21" s="15"/>
      <c r="P21" s="15"/>
      <c r="Q21" s="15"/>
      <c r="R21" s="13"/>
      <c r="S21" s="19">
        <v>1</v>
      </c>
      <c r="T21" s="20"/>
      <c r="U21" s="26">
        <v>1</v>
      </c>
      <c r="V21" s="11"/>
      <c r="W21" s="13">
        <v>1</v>
      </c>
      <c r="X21" s="15"/>
      <c r="Y21" s="15"/>
      <c r="Z21" s="15">
        <v>1</v>
      </c>
      <c r="AA21" s="15"/>
      <c r="AB21" s="15"/>
      <c r="AC21" s="15"/>
      <c r="AD21" s="13">
        <v>1</v>
      </c>
      <c r="AE21" s="98"/>
      <c r="AF21" s="20">
        <v>1</v>
      </c>
      <c r="AG21" s="26"/>
      <c r="AH21" s="11"/>
      <c r="AI21" s="13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9">
        <f t="shared" si="0"/>
        <v>6</v>
      </c>
      <c r="BF21" s="35"/>
      <c r="BG21" s="35"/>
      <c r="BH21" s="35"/>
    </row>
    <row r="22" spans="3:60" s="5" customFormat="1" ht="41.25" customHeight="1">
      <c r="C22" s="12" t="s">
        <v>192</v>
      </c>
      <c r="D22" s="15"/>
      <c r="E22" s="15"/>
      <c r="F22" s="15"/>
      <c r="G22" s="15"/>
      <c r="H22" s="13"/>
      <c r="I22" s="26"/>
      <c r="J22" s="20"/>
      <c r="K22" s="26"/>
      <c r="L22" s="11"/>
      <c r="M22" s="13"/>
      <c r="N22" s="15"/>
      <c r="O22" s="15"/>
      <c r="P22" s="15">
        <v>1</v>
      </c>
      <c r="Q22" s="15"/>
      <c r="R22" s="13"/>
      <c r="S22" s="19"/>
      <c r="T22" s="20"/>
      <c r="U22" s="26"/>
      <c r="V22" s="11"/>
      <c r="W22" s="13"/>
      <c r="X22" s="15"/>
      <c r="Y22" s="15"/>
      <c r="Z22" s="15"/>
      <c r="AA22" s="15"/>
      <c r="AB22" s="15"/>
      <c r="AC22" s="15"/>
      <c r="AD22" s="13"/>
      <c r="AE22" s="19"/>
      <c r="AF22" s="20"/>
      <c r="AG22" s="26"/>
      <c r="AH22" s="11"/>
      <c r="AI22" s="13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3"/>
      <c r="AU22" s="13"/>
      <c r="AV22" s="13"/>
      <c r="AW22" s="13"/>
      <c r="AX22" s="13"/>
      <c r="AY22" s="13"/>
      <c r="AZ22" s="13"/>
      <c r="BA22" s="13"/>
      <c r="BB22" s="13">
        <v>1</v>
      </c>
      <c r="BC22" s="13"/>
      <c r="BD22" s="13"/>
      <c r="BE22" s="19">
        <f t="shared" si="0"/>
        <v>2</v>
      </c>
      <c r="BF22" s="35"/>
      <c r="BG22" s="35"/>
      <c r="BH22" s="35"/>
    </row>
    <row r="23" spans="3:60" s="5" customFormat="1" ht="41.25" customHeight="1">
      <c r="C23" s="12" t="s">
        <v>193</v>
      </c>
      <c r="D23" s="15"/>
      <c r="E23" s="15"/>
      <c r="F23" s="15"/>
      <c r="G23" s="15"/>
      <c r="H23" s="13"/>
      <c r="I23" s="26"/>
      <c r="J23" s="20"/>
      <c r="K23" s="26"/>
      <c r="L23" s="11"/>
      <c r="M23" s="13"/>
      <c r="N23" s="15"/>
      <c r="O23" s="15"/>
      <c r="P23" s="15"/>
      <c r="Q23" s="15"/>
      <c r="R23" s="13"/>
      <c r="S23" s="26"/>
      <c r="T23" s="20"/>
      <c r="U23" s="26"/>
      <c r="V23" s="11"/>
      <c r="W23" s="13"/>
      <c r="X23" s="15"/>
      <c r="Y23" s="15"/>
      <c r="Z23" s="15"/>
      <c r="AA23" s="15"/>
      <c r="AB23" s="15"/>
      <c r="AC23" s="15"/>
      <c r="AD23" s="13"/>
      <c r="AE23" s="19"/>
      <c r="AF23" s="20"/>
      <c r="AG23" s="26"/>
      <c r="AH23" s="11"/>
      <c r="AI23" s="13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9">
        <f t="shared" si="0"/>
        <v>0</v>
      </c>
      <c r="BF23" s="35"/>
      <c r="BG23" s="35"/>
      <c r="BH23" s="35"/>
    </row>
    <row r="24" spans="3:60" s="5" customFormat="1" ht="41.25" customHeight="1">
      <c r="C24" s="12" t="s">
        <v>194</v>
      </c>
      <c r="D24" s="15"/>
      <c r="E24" s="15"/>
      <c r="F24" s="15"/>
      <c r="G24" s="15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3"/>
      <c r="S24" s="26"/>
      <c r="T24" s="20"/>
      <c r="U24" s="26"/>
      <c r="V24" s="11"/>
      <c r="W24" s="13"/>
      <c r="X24" s="15"/>
      <c r="Y24" s="15"/>
      <c r="Z24" s="15"/>
      <c r="AA24" s="15"/>
      <c r="AB24" s="15"/>
      <c r="AC24" s="15"/>
      <c r="AD24" s="13"/>
      <c r="AE24" s="26"/>
      <c r="AF24" s="20"/>
      <c r="AG24" s="26"/>
      <c r="AH24" s="11"/>
      <c r="AI24" s="13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9">
        <f t="shared" si="0"/>
        <v>0</v>
      </c>
      <c r="BF24" s="35"/>
      <c r="BG24" s="35"/>
      <c r="BH24" s="35"/>
    </row>
    <row r="25" spans="3:60" s="5" customFormat="1" ht="41.25" customHeight="1">
      <c r="C25" s="12" t="s">
        <v>195</v>
      </c>
      <c r="D25" s="15"/>
      <c r="E25" s="15"/>
      <c r="F25" s="15"/>
      <c r="G25" s="15"/>
      <c r="H25" s="13"/>
      <c r="I25" s="13"/>
      <c r="J25" s="13"/>
      <c r="K25" s="13"/>
      <c r="L25" s="13"/>
      <c r="M25" s="13"/>
      <c r="N25" s="13"/>
      <c r="O25" s="15"/>
      <c r="P25" s="15"/>
      <c r="Q25" s="15"/>
      <c r="R25" s="13"/>
      <c r="S25" s="19"/>
      <c r="T25" s="20"/>
      <c r="U25" s="26"/>
      <c r="V25" s="11"/>
      <c r="W25" s="13"/>
      <c r="X25" s="15"/>
      <c r="Y25" s="15"/>
      <c r="Z25" s="15"/>
      <c r="AA25" s="15"/>
      <c r="AB25" s="15"/>
      <c r="AC25" s="15"/>
      <c r="AD25" s="13"/>
      <c r="AE25" s="19"/>
      <c r="AF25" s="20"/>
      <c r="AG25" s="26"/>
      <c r="AH25" s="11"/>
      <c r="AI25" s="13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9">
        <f t="shared" si="0"/>
        <v>0</v>
      </c>
      <c r="BF25" s="35"/>
      <c r="BG25" s="35"/>
      <c r="BH25" s="35"/>
    </row>
    <row r="26" spans="3:60" s="22" customFormat="1" ht="41.25" customHeight="1">
      <c r="C26" s="24" t="s">
        <v>33</v>
      </c>
      <c r="D26" s="15">
        <v>1</v>
      </c>
      <c r="E26" s="15"/>
      <c r="F26" s="15">
        <v>1</v>
      </c>
      <c r="G26" s="15"/>
      <c r="H26" s="15"/>
      <c r="I26" s="15">
        <v>1</v>
      </c>
      <c r="J26" s="15">
        <v>3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25">
        <v>1</v>
      </c>
      <c r="T26" s="25">
        <v>1</v>
      </c>
      <c r="U26" s="25">
        <v>2</v>
      </c>
      <c r="V26" s="95">
        <v>1</v>
      </c>
      <c r="W26" s="15">
        <v>1</v>
      </c>
      <c r="X26" s="15">
        <v>1</v>
      </c>
      <c r="Y26" s="15">
        <v>4</v>
      </c>
      <c r="Z26" s="15"/>
      <c r="AA26" s="15">
        <v>1</v>
      </c>
      <c r="AB26" s="15">
        <v>1</v>
      </c>
      <c r="AC26" s="15">
        <v>1</v>
      </c>
      <c r="AD26" s="15">
        <v>1</v>
      </c>
      <c r="AE26" s="15">
        <v>1</v>
      </c>
      <c r="AF26" s="15">
        <v>1</v>
      </c>
      <c r="AG26" s="15">
        <v>1</v>
      </c>
      <c r="AH26" s="15">
        <v>1</v>
      </c>
      <c r="AI26" s="15">
        <v>1</v>
      </c>
      <c r="AJ26" s="15">
        <v>1</v>
      </c>
      <c r="AK26" s="15">
        <v>1</v>
      </c>
      <c r="AL26" s="15">
        <v>2</v>
      </c>
      <c r="AM26" s="15">
        <v>1</v>
      </c>
      <c r="AN26" s="15">
        <v>1</v>
      </c>
      <c r="AO26" s="15">
        <v>2</v>
      </c>
      <c r="AP26" s="15">
        <v>1</v>
      </c>
      <c r="AQ26" s="15">
        <v>1</v>
      </c>
      <c r="AR26" s="15">
        <v>2</v>
      </c>
      <c r="AS26" s="15"/>
      <c r="AT26" s="15">
        <v>1</v>
      </c>
      <c r="AU26" s="15">
        <v>1</v>
      </c>
      <c r="AV26" s="15">
        <v>1</v>
      </c>
      <c r="AW26" s="15">
        <v>1</v>
      </c>
      <c r="AX26" s="15">
        <v>1</v>
      </c>
      <c r="AY26" s="15">
        <v>1</v>
      </c>
      <c r="AZ26" s="15">
        <v>1</v>
      </c>
      <c r="BA26" s="15">
        <v>1</v>
      </c>
      <c r="BB26" s="15">
        <v>1</v>
      </c>
      <c r="BC26" s="15">
        <v>1</v>
      </c>
      <c r="BD26" s="15">
        <v>1</v>
      </c>
      <c r="BE26" s="19">
        <f t="shared" si="0"/>
        <v>57</v>
      </c>
      <c r="BF26" s="94"/>
      <c r="BG26" s="94"/>
      <c r="BH26" s="94"/>
    </row>
    <row r="27" spans="3:60" s="22" customFormat="1" ht="41.25" customHeight="1">
      <c r="C27" s="24" t="s">
        <v>34</v>
      </c>
      <c r="D27" s="15">
        <v>1</v>
      </c>
      <c r="E27" s="15"/>
      <c r="F27" s="15"/>
      <c r="G27" s="15">
        <v>1</v>
      </c>
      <c r="H27" s="15"/>
      <c r="I27" s="15"/>
      <c r="J27" s="15">
        <v>3</v>
      </c>
      <c r="K27" s="15"/>
      <c r="L27" s="15"/>
      <c r="M27" s="15">
        <v>1</v>
      </c>
      <c r="N27" s="15">
        <v>1</v>
      </c>
      <c r="O27" s="15"/>
      <c r="P27" s="15"/>
      <c r="Q27" s="15">
        <v>1</v>
      </c>
      <c r="R27" s="15"/>
      <c r="S27" s="15">
        <v>1</v>
      </c>
      <c r="T27" s="15"/>
      <c r="U27" s="15">
        <v>2</v>
      </c>
      <c r="V27" s="15"/>
      <c r="W27" s="15">
        <v>1</v>
      </c>
      <c r="X27" s="15"/>
      <c r="Y27" s="15"/>
      <c r="Z27" s="15">
        <v>1</v>
      </c>
      <c r="AA27" s="15">
        <v>1</v>
      </c>
      <c r="AB27" s="15"/>
      <c r="AC27" s="15">
        <v>1</v>
      </c>
      <c r="AD27" s="15">
        <v>1</v>
      </c>
      <c r="AE27" s="15"/>
      <c r="AF27" s="15">
        <v>1</v>
      </c>
      <c r="AG27" s="15"/>
      <c r="AH27" s="15"/>
      <c r="AI27" s="15"/>
      <c r="AJ27" s="15">
        <v>1</v>
      </c>
      <c r="AK27" s="15"/>
      <c r="AL27" s="15">
        <v>2</v>
      </c>
      <c r="AM27" s="15"/>
      <c r="AN27" s="15"/>
      <c r="AO27" s="15">
        <v>1</v>
      </c>
      <c r="AP27" s="15">
        <v>1</v>
      </c>
      <c r="AQ27" s="15">
        <v>1</v>
      </c>
      <c r="AR27" s="15"/>
      <c r="AS27" s="15"/>
      <c r="AT27" s="15">
        <v>1</v>
      </c>
      <c r="AU27" s="15">
        <v>1</v>
      </c>
      <c r="AV27" s="15">
        <v>1</v>
      </c>
      <c r="AW27" s="15"/>
      <c r="AX27" s="15">
        <v>1</v>
      </c>
      <c r="AY27" s="15">
        <v>1</v>
      </c>
      <c r="AZ27" s="15"/>
      <c r="BA27" s="15"/>
      <c r="BB27" s="15">
        <v>1</v>
      </c>
      <c r="BC27" s="15"/>
      <c r="BD27" s="15"/>
      <c r="BE27" s="19">
        <f t="shared" si="0"/>
        <v>29</v>
      </c>
      <c r="BF27" s="94"/>
      <c r="BG27" s="94"/>
      <c r="BH27" s="94"/>
    </row>
    <row r="28" spans="3:60" s="22" customFormat="1" ht="41.25" customHeight="1">
      <c r="C28" s="24" t="s">
        <v>196</v>
      </c>
      <c r="D28" s="15">
        <v>3.65</v>
      </c>
      <c r="E28" s="15"/>
      <c r="F28" s="15"/>
      <c r="G28" s="15">
        <v>3.65</v>
      </c>
      <c r="H28" s="15"/>
      <c r="I28" s="15"/>
      <c r="J28" s="16">
        <v>10.95</v>
      </c>
      <c r="K28" s="15"/>
      <c r="L28" s="15"/>
      <c r="M28" s="15">
        <v>3.65</v>
      </c>
      <c r="N28" s="15">
        <v>3.65</v>
      </c>
      <c r="O28" s="15"/>
      <c r="P28" s="15"/>
      <c r="Q28" s="15">
        <v>3.65</v>
      </c>
      <c r="R28" s="15"/>
      <c r="S28" s="15">
        <v>3.65</v>
      </c>
      <c r="T28" s="15"/>
      <c r="U28" s="15">
        <v>7.3</v>
      </c>
      <c r="V28" s="15"/>
      <c r="W28" s="15">
        <v>3.65</v>
      </c>
      <c r="X28" s="15"/>
      <c r="Y28" s="15"/>
      <c r="Z28" s="15">
        <v>3.65</v>
      </c>
      <c r="AA28" s="15">
        <v>3.65</v>
      </c>
      <c r="AB28" s="15"/>
      <c r="AC28" s="15">
        <v>3.65</v>
      </c>
      <c r="AD28" s="15">
        <v>3.65</v>
      </c>
      <c r="AE28" s="15"/>
      <c r="AF28" s="15">
        <v>3.65</v>
      </c>
      <c r="AG28" s="15"/>
      <c r="AH28" s="15"/>
      <c r="AI28" s="15"/>
      <c r="AJ28" s="15">
        <v>3.65</v>
      </c>
      <c r="AK28" s="15"/>
      <c r="AL28" s="15">
        <v>7.3</v>
      </c>
      <c r="AM28" s="15"/>
      <c r="AN28" s="15"/>
      <c r="AO28" s="15">
        <v>3.65</v>
      </c>
      <c r="AP28" s="15">
        <v>3.65</v>
      </c>
      <c r="AQ28" s="15">
        <v>3.65</v>
      </c>
      <c r="AR28" s="15"/>
      <c r="AS28" s="15"/>
      <c r="AT28" s="15">
        <v>3.65</v>
      </c>
      <c r="AU28" s="15">
        <v>3.65</v>
      </c>
      <c r="AV28" s="15">
        <v>3.65</v>
      </c>
      <c r="AW28" s="15"/>
      <c r="AX28" s="15">
        <v>3.65</v>
      </c>
      <c r="AY28" s="15">
        <v>3.65</v>
      </c>
      <c r="AZ28" s="15"/>
      <c r="BA28" s="15"/>
      <c r="BB28" s="15">
        <v>3.65</v>
      </c>
      <c r="BC28" s="15"/>
      <c r="BD28" s="15"/>
      <c r="BE28" s="19">
        <f t="shared" si="0"/>
        <v>105.85000000000004</v>
      </c>
      <c r="BF28" s="94"/>
      <c r="BG28" s="94"/>
      <c r="BH28" s="94"/>
    </row>
    <row r="29" spans="3:60" s="22" customFormat="1" ht="41.25" customHeight="1">
      <c r="C29" s="24" t="s">
        <v>197</v>
      </c>
      <c r="D29" s="15">
        <v>2.34</v>
      </c>
      <c r="E29" s="15"/>
      <c r="F29" s="15"/>
      <c r="G29" s="15">
        <v>2.34</v>
      </c>
      <c r="H29" s="15"/>
      <c r="I29" s="15"/>
      <c r="J29" s="15">
        <v>7.02</v>
      </c>
      <c r="K29" s="15"/>
      <c r="L29" s="15"/>
      <c r="M29" s="15">
        <v>2.34</v>
      </c>
      <c r="N29" s="15">
        <v>2.34</v>
      </c>
      <c r="O29" s="15"/>
      <c r="P29" s="15"/>
      <c r="Q29" s="15">
        <v>2.34</v>
      </c>
      <c r="R29" s="15"/>
      <c r="S29" s="15">
        <v>2.34</v>
      </c>
      <c r="T29" s="15"/>
      <c r="U29" s="15">
        <v>4.68</v>
      </c>
      <c r="V29" s="15"/>
      <c r="W29" s="15">
        <v>2.34</v>
      </c>
      <c r="X29" s="15"/>
      <c r="Y29" s="15"/>
      <c r="Z29" s="15">
        <v>2.34</v>
      </c>
      <c r="AA29" s="15">
        <v>2.34</v>
      </c>
      <c r="AB29" s="15"/>
      <c r="AC29" s="15">
        <v>2.34</v>
      </c>
      <c r="AD29" s="15">
        <v>2.34</v>
      </c>
      <c r="AE29" s="15"/>
      <c r="AF29" s="15">
        <v>2.34</v>
      </c>
      <c r="AG29" s="15"/>
      <c r="AH29" s="15"/>
      <c r="AI29" s="15"/>
      <c r="AJ29" s="15">
        <v>2.34</v>
      </c>
      <c r="AK29" s="15"/>
      <c r="AL29" s="15">
        <v>4.68</v>
      </c>
      <c r="AM29" s="15"/>
      <c r="AN29" s="15"/>
      <c r="AO29" s="15">
        <v>2.34</v>
      </c>
      <c r="AP29" s="15">
        <v>2.34</v>
      </c>
      <c r="AQ29" s="15">
        <v>2.34</v>
      </c>
      <c r="AR29" s="15"/>
      <c r="AS29" s="15"/>
      <c r="AT29" s="15">
        <v>2.34</v>
      </c>
      <c r="AU29" s="15">
        <v>2.34</v>
      </c>
      <c r="AV29" s="15">
        <v>2.34</v>
      </c>
      <c r="AW29" s="15"/>
      <c r="AX29" s="15">
        <v>2.34</v>
      </c>
      <c r="AY29" s="15">
        <v>2.34</v>
      </c>
      <c r="AZ29" s="15"/>
      <c r="BA29" s="15"/>
      <c r="BB29" s="15">
        <v>2.34</v>
      </c>
      <c r="BC29" s="15"/>
      <c r="BD29" s="15"/>
      <c r="BE29" s="19">
        <f t="shared" si="0"/>
        <v>67.86000000000003</v>
      </c>
      <c r="BF29" s="94"/>
      <c r="BG29" s="94"/>
      <c r="BH29" s="94"/>
    </row>
    <row r="30" spans="2:60" s="5" customFormat="1" ht="41.25" customHeight="1">
      <c r="B30" s="299" t="s">
        <v>37</v>
      </c>
      <c r="C30" s="12" t="s">
        <v>198</v>
      </c>
      <c r="D30" s="15"/>
      <c r="E30" s="15"/>
      <c r="F30" s="15"/>
      <c r="G30" s="15"/>
      <c r="H30" s="13"/>
      <c r="I30" s="13"/>
      <c r="J30" s="13"/>
      <c r="K30" s="13"/>
      <c r="L30" s="13"/>
      <c r="M30" s="13"/>
      <c r="N30" s="13"/>
      <c r="O30" s="15">
        <v>3</v>
      </c>
      <c r="P30" s="15"/>
      <c r="Q30" s="15">
        <v>6</v>
      </c>
      <c r="R30" s="13"/>
      <c r="S30" s="13"/>
      <c r="T30" s="13"/>
      <c r="U30" s="13"/>
      <c r="V30" s="13"/>
      <c r="W30" s="13"/>
      <c r="X30" s="13"/>
      <c r="Y30" s="15"/>
      <c r="Z30" s="15"/>
      <c r="AA30" s="15"/>
      <c r="AB30" s="15"/>
      <c r="AC30" s="15">
        <v>5</v>
      </c>
      <c r="AD30" s="15"/>
      <c r="AE30" s="15"/>
      <c r="AF30" s="15"/>
      <c r="AG30" s="15"/>
      <c r="AH30" s="15"/>
      <c r="AI30" s="15">
        <v>1</v>
      </c>
      <c r="AJ30" s="15">
        <v>4</v>
      </c>
      <c r="AK30" s="15"/>
      <c r="AL30" s="15">
        <v>6</v>
      </c>
      <c r="AM30" s="15"/>
      <c r="AN30" s="15"/>
      <c r="AO30" s="15"/>
      <c r="AP30" s="15"/>
      <c r="AQ30" s="15">
        <v>4</v>
      </c>
      <c r="AR30" s="15"/>
      <c r="AS30" s="15"/>
      <c r="AT30" s="13">
        <v>1</v>
      </c>
      <c r="AU30" s="13">
        <v>2</v>
      </c>
      <c r="AV30" s="13">
        <v>1</v>
      </c>
      <c r="AW30" s="13">
        <v>3</v>
      </c>
      <c r="AX30" s="13">
        <v>1</v>
      </c>
      <c r="AY30" s="13">
        <v>2</v>
      </c>
      <c r="AZ30" s="13"/>
      <c r="BA30" s="13">
        <v>2</v>
      </c>
      <c r="BB30" s="13">
        <v>6</v>
      </c>
      <c r="BC30" s="13">
        <v>4</v>
      </c>
      <c r="BD30" s="13"/>
      <c r="BE30" s="19">
        <f t="shared" si="0"/>
        <v>51</v>
      </c>
      <c r="BF30" s="35"/>
      <c r="BG30" s="35"/>
      <c r="BH30" s="35"/>
    </row>
    <row r="31" spans="2:60" s="5" customFormat="1" ht="41.25" customHeight="1">
      <c r="B31" s="299"/>
      <c r="C31" s="12" t="s">
        <v>199</v>
      </c>
      <c r="D31" s="15"/>
      <c r="E31" s="15"/>
      <c r="F31" s="15"/>
      <c r="G31" s="15"/>
      <c r="H31" s="13"/>
      <c r="I31" s="13"/>
      <c r="J31" s="13"/>
      <c r="K31" s="13"/>
      <c r="L31" s="13"/>
      <c r="M31" s="13"/>
      <c r="N31" s="13"/>
      <c r="O31" s="15"/>
      <c r="P31" s="15"/>
      <c r="Q31" s="15"/>
      <c r="R31" s="13"/>
      <c r="S31" s="13">
        <v>3</v>
      </c>
      <c r="T31" s="13"/>
      <c r="U31" s="13">
        <v>5</v>
      </c>
      <c r="V31" s="13"/>
      <c r="W31" s="13">
        <v>3</v>
      </c>
      <c r="X31" s="13"/>
      <c r="Y31" s="15"/>
      <c r="Z31" s="15">
        <v>2</v>
      </c>
      <c r="AA31" s="15"/>
      <c r="AB31" s="15"/>
      <c r="AC31" s="15"/>
      <c r="AD31" s="15">
        <v>2</v>
      </c>
      <c r="AE31" s="15"/>
      <c r="AF31" s="15">
        <v>2</v>
      </c>
      <c r="AG31" s="15"/>
      <c r="AH31" s="15"/>
      <c r="AI31" s="15"/>
      <c r="AJ31" s="15"/>
      <c r="AK31" s="15"/>
      <c r="AL31" s="15">
        <v>2</v>
      </c>
      <c r="AM31" s="15"/>
      <c r="AN31" s="15"/>
      <c r="AO31" s="15">
        <v>2</v>
      </c>
      <c r="AP31" s="15"/>
      <c r="AQ31" s="15"/>
      <c r="AR31" s="15"/>
      <c r="AS31" s="15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9">
        <f t="shared" si="0"/>
        <v>21</v>
      </c>
      <c r="BF31" s="35"/>
      <c r="BG31" s="35"/>
      <c r="BH31" s="35"/>
    </row>
    <row r="32" spans="2:60" s="5" customFormat="1" ht="41.25" customHeight="1">
      <c r="B32" s="299"/>
      <c r="C32" s="12" t="s">
        <v>39</v>
      </c>
      <c r="D32" s="15"/>
      <c r="E32" s="15"/>
      <c r="F32" s="15"/>
      <c r="G32" s="15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3"/>
      <c r="S32" s="13"/>
      <c r="T32" s="13"/>
      <c r="U32" s="13"/>
      <c r="V32" s="13"/>
      <c r="W32" s="13"/>
      <c r="X32" s="13"/>
      <c r="Y32" s="15"/>
      <c r="Z32" s="15"/>
      <c r="AA32" s="15"/>
      <c r="AB32" s="15">
        <v>2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3"/>
      <c r="AU32" s="13"/>
      <c r="AV32" s="13"/>
      <c r="AW32" s="13"/>
      <c r="AX32" s="13">
        <v>2</v>
      </c>
      <c r="AY32" s="13">
        <v>2</v>
      </c>
      <c r="AZ32" s="13"/>
      <c r="BA32" s="13"/>
      <c r="BB32" s="13"/>
      <c r="BC32" s="13"/>
      <c r="BD32" s="13"/>
      <c r="BE32" s="19">
        <f t="shared" si="0"/>
        <v>6</v>
      </c>
      <c r="BF32" s="35"/>
      <c r="BG32" s="35"/>
      <c r="BH32" s="35"/>
    </row>
    <row r="33" spans="2:60" s="5" customFormat="1" ht="41.25" customHeight="1">
      <c r="B33" s="299"/>
      <c r="C33" s="12" t="s">
        <v>200</v>
      </c>
      <c r="D33" s="15"/>
      <c r="E33" s="15"/>
      <c r="F33" s="15"/>
      <c r="G33" s="15">
        <v>4</v>
      </c>
      <c r="H33" s="13"/>
      <c r="I33" s="13"/>
      <c r="J33" s="13"/>
      <c r="K33" s="13"/>
      <c r="L33" s="13"/>
      <c r="M33" s="13"/>
      <c r="N33" s="13"/>
      <c r="O33" s="15"/>
      <c r="P33" s="15"/>
      <c r="Q33" s="15"/>
      <c r="R33" s="13"/>
      <c r="S33" s="13"/>
      <c r="T33" s="13"/>
      <c r="U33" s="13"/>
      <c r="V33" s="13"/>
      <c r="W33" s="13"/>
      <c r="X33" s="13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9">
        <f t="shared" si="0"/>
        <v>4</v>
      </c>
      <c r="BF33" s="35"/>
      <c r="BG33" s="35"/>
      <c r="BH33" s="35"/>
    </row>
    <row r="34" spans="2:60" s="5" customFormat="1" ht="41.25" customHeight="1">
      <c r="B34" s="299"/>
      <c r="C34" s="12" t="s">
        <v>40</v>
      </c>
      <c r="D34" s="15"/>
      <c r="E34" s="15"/>
      <c r="F34" s="15"/>
      <c r="G34" s="15"/>
      <c r="H34" s="13"/>
      <c r="I34" s="13"/>
      <c r="J34" s="13"/>
      <c r="K34" s="13"/>
      <c r="L34" s="13"/>
      <c r="M34" s="13"/>
      <c r="N34" s="13"/>
      <c r="O34" s="15"/>
      <c r="P34" s="15"/>
      <c r="Q34" s="15">
        <v>2</v>
      </c>
      <c r="R34" s="13"/>
      <c r="S34" s="13">
        <v>3</v>
      </c>
      <c r="T34" s="13"/>
      <c r="U34" s="13">
        <v>5</v>
      </c>
      <c r="V34" s="13"/>
      <c r="W34" s="13">
        <v>3</v>
      </c>
      <c r="X34" s="13"/>
      <c r="Y34" s="15"/>
      <c r="Z34" s="15">
        <v>2</v>
      </c>
      <c r="AA34" s="15"/>
      <c r="AB34" s="15">
        <v>1</v>
      </c>
      <c r="AC34" s="15">
        <v>1</v>
      </c>
      <c r="AD34" s="15">
        <v>2</v>
      </c>
      <c r="AE34" s="15"/>
      <c r="AF34" s="15">
        <v>2</v>
      </c>
      <c r="AG34" s="15"/>
      <c r="AH34" s="15"/>
      <c r="AI34" s="15">
        <v>1</v>
      </c>
      <c r="AJ34" s="15"/>
      <c r="AK34" s="15"/>
      <c r="AL34" s="15"/>
      <c r="AM34" s="15"/>
      <c r="AN34" s="15"/>
      <c r="AO34" s="15">
        <v>2</v>
      </c>
      <c r="AP34" s="15"/>
      <c r="AQ34" s="15"/>
      <c r="AR34" s="15"/>
      <c r="AS34" s="15"/>
      <c r="AT34" s="13"/>
      <c r="AU34" s="13">
        <v>2</v>
      </c>
      <c r="AV34" s="13"/>
      <c r="AW34" s="13"/>
      <c r="AX34" s="13"/>
      <c r="AY34" s="13"/>
      <c r="AZ34" s="13"/>
      <c r="BA34" s="13">
        <v>2</v>
      </c>
      <c r="BB34" s="13">
        <v>2</v>
      </c>
      <c r="BC34" s="13">
        <v>1</v>
      </c>
      <c r="BD34" s="13"/>
      <c r="BE34" s="19">
        <f t="shared" si="0"/>
        <v>31</v>
      </c>
      <c r="BF34" s="35"/>
      <c r="BG34" s="35"/>
      <c r="BH34" s="35"/>
    </row>
    <row r="35" spans="2:60" s="5" customFormat="1" ht="41.25" customHeight="1">
      <c r="B35" s="299"/>
      <c r="C35" s="12" t="s">
        <v>201</v>
      </c>
      <c r="D35" s="15"/>
      <c r="E35" s="15"/>
      <c r="F35" s="15"/>
      <c r="G35" s="15"/>
      <c r="H35" s="13"/>
      <c r="I35" s="13"/>
      <c r="J35" s="13"/>
      <c r="K35" s="13"/>
      <c r="L35" s="13"/>
      <c r="M35" s="13"/>
      <c r="N35" s="13"/>
      <c r="O35" s="15"/>
      <c r="P35" s="15"/>
      <c r="Q35" s="15"/>
      <c r="R35" s="13"/>
      <c r="S35" s="13"/>
      <c r="T35" s="13"/>
      <c r="U35" s="13"/>
      <c r="V35" s="13"/>
      <c r="W35" s="13"/>
      <c r="X35" s="13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9">
        <f t="shared" si="0"/>
        <v>0</v>
      </c>
      <c r="BF35" s="35"/>
      <c r="BG35" s="35"/>
      <c r="BH35" s="35"/>
    </row>
    <row r="36" spans="3:60" s="5" customFormat="1" ht="41.25" customHeight="1">
      <c r="C36" s="12" t="s">
        <v>41</v>
      </c>
      <c r="D36" s="15">
        <v>1</v>
      </c>
      <c r="E36" s="15">
        <v>1</v>
      </c>
      <c r="F36" s="15">
        <v>3</v>
      </c>
      <c r="G36" s="15">
        <v>5</v>
      </c>
      <c r="H36" s="13">
        <v>2</v>
      </c>
      <c r="I36" s="13">
        <v>3</v>
      </c>
      <c r="J36" s="13">
        <v>8</v>
      </c>
      <c r="K36" s="13">
        <v>2</v>
      </c>
      <c r="L36" s="13">
        <v>4</v>
      </c>
      <c r="M36" s="13">
        <v>2</v>
      </c>
      <c r="N36" s="13">
        <v>7</v>
      </c>
      <c r="O36" s="15">
        <v>1</v>
      </c>
      <c r="P36" s="15">
        <v>2</v>
      </c>
      <c r="Q36" s="15">
        <v>6</v>
      </c>
      <c r="R36" s="13">
        <v>3</v>
      </c>
      <c r="S36" s="13">
        <v>3</v>
      </c>
      <c r="T36" s="13">
        <v>2</v>
      </c>
      <c r="U36" s="13">
        <v>5</v>
      </c>
      <c r="V36" s="13">
        <v>2</v>
      </c>
      <c r="W36" s="13">
        <v>3</v>
      </c>
      <c r="X36" s="13">
        <v>2</v>
      </c>
      <c r="Y36" s="15">
        <v>15</v>
      </c>
      <c r="Z36" s="15">
        <v>4</v>
      </c>
      <c r="AA36" s="15">
        <v>2</v>
      </c>
      <c r="AB36" s="15">
        <v>2</v>
      </c>
      <c r="AC36" s="15">
        <v>4</v>
      </c>
      <c r="AD36" s="15">
        <v>4</v>
      </c>
      <c r="AE36" s="15">
        <v>2</v>
      </c>
      <c r="AF36" s="15">
        <v>4</v>
      </c>
      <c r="AG36" s="15">
        <v>2</v>
      </c>
      <c r="AH36" s="15">
        <v>2</v>
      </c>
      <c r="AI36" s="15">
        <v>3</v>
      </c>
      <c r="AJ36" s="15">
        <v>6</v>
      </c>
      <c r="AK36" s="15">
        <v>2</v>
      </c>
      <c r="AL36" s="15">
        <v>8</v>
      </c>
      <c r="AM36" s="15">
        <v>2</v>
      </c>
      <c r="AN36" s="15">
        <v>2</v>
      </c>
      <c r="AO36" s="15">
        <v>4</v>
      </c>
      <c r="AP36" s="15">
        <v>4</v>
      </c>
      <c r="AQ36" s="15">
        <v>4</v>
      </c>
      <c r="AR36" s="15">
        <v>2</v>
      </c>
      <c r="AS36" s="15">
        <v>2</v>
      </c>
      <c r="AT36" s="13">
        <v>2</v>
      </c>
      <c r="AU36" s="13">
        <v>2</v>
      </c>
      <c r="AV36" s="13">
        <v>4</v>
      </c>
      <c r="AW36" s="13">
        <v>2</v>
      </c>
      <c r="AX36" s="13">
        <v>3</v>
      </c>
      <c r="AY36" s="13">
        <v>3</v>
      </c>
      <c r="AZ36" s="13">
        <v>2</v>
      </c>
      <c r="BA36" s="13">
        <v>1</v>
      </c>
      <c r="BB36" s="13">
        <v>3</v>
      </c>
      <c r="BC36" s="13">
        <v>1</v>
      </c>
      <c r="BD36" s="13">
        <v>5</v>
      </c>
      <c r="BE36" s="19">
        <f t="shared" si="0"/>
        <v>175</v>
      </c>
      <c r="BF36" s="35"/>
      <c r="BG36" s="35"/>
      <c r="BH36" s="35"/>
    </row>
    <row r="37" spans="3:60" s="5" customFormat="1" ht="41.25" customHeight="1">
      <c r="C37" s="12" t="s">
        <v>202</v>
      </c>
      <c r="D37" s="15"/>
      <c r="E37" s="15"/>
      <c r="F37" s="15"/>
      <c r="G37" s="15"/>
      <c r="H37" s="13"/>
      <c r="I37" s="13"/>
      <c r="J37" s="13"/>
      <c r="K37" s="13"/>
      <c r="L37" s="13"/>
      <c r="M37" s="13"/>
      <c r="N37" s="13"/>
      <c r="O37" s="15"/>
      <c r="P37" s="15"/>
      <c r="Q37" s="15"/>
      <c r="R37" s="13"/>
      <c r="S37" s="13"/>
      <c r="T37" s="13"/>
      <c r="U37" s="13"/>
      <c r="V37" s="13"/>
      <c r="W37" s="13"/>
      <c r="X37" s="13"/>
      <c r="Y37" s="15"/>
      <c r="Z37" s="15"/>
      <c r="AA37" s="15"/>
      <c r="AB37" s="15"/>
      <c r="AC37" s="15">
        <v>1</v>
      </c>
      <c r="AD37" s="15"/>
      <c r="AE37" s="15"/>
      <c r="AF37" s="15"/>
      <c r="AG37" s="15"/>
      <c r="AH37" s="15"/>
      <c r="AI37" s="15"/>
      <c r="AJ37" s="15">
        <v>1</v>
      </c>
      <c r="AK37" s="15"/>
      <c r="AL37" s="15">
        <v>2</v>
      </c>
      <c r="AM37" s="15"/>
      <c r="AN37" s="15"/>
      <c r="AO37" s="15"/>
      <c r="AP37" s="15"/>
      <c r="AQ37" s="15"/>
      <c r="AR37" s="15"/>
      <c r="AS37" s="15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9">
        <f t="shared" si="0"/>
        <v>4</v>
      </c>
      <c r="BF37" s="35"/>
      <c r="BG37" s="35"/>
      <c r="BH37" s="35"/>
    </row>
    <row r="38" spans="3:60" s="5" customFormat="1" ht="41.25" customHeight="1">
      <c r="C38" s="12" t="s">
        <v>203</v>
      </c>
      <c r="D38" s="15">
        <v>1</v>
      </c>
      <c r="E38" s="15"/>
      <c r="F38" s="15">
        <v>2</v>
      </c>
      <c r="G38" s="15"/>
      <c r="H38" s="13">
        <v>1</v>
      </c>
      <c r="I38" s="13">
        <v>1</v>
      </c>
      <c r="J38" s="13"/>
      <c r="K38" s="13"/>
      <c r="L38" s="13"/>
      <c r="M38" s="13">
        <v>1</v>
      </c>
      <c r="N38" s="13">
        <v>3</v>
      </c>
      <c r="O38" s="15">
        <v>1</v>
      </c>
      <c r="P38" s="15"/>
      <c r="Q38" s="15"/>
      <c r="R38" s="13"/>
      <c r="S38" s="13"/>
      <c r="T38" s="13">
        <v>1</v>
      </c>
      <c r="U38" s="13"/>
      <c r="V38" s="13">
        <v>1</v>
      </c>
      <c r="W38" s="13"/>
      <c r="X38" s="13">
        <v>1</v>
      </c>
      <c r="Y38" s="15"/>
      <c r="Z38" s="15"/>
      <c r="AA38" s="15">
        <v>1</v>
      </c>
      <c r="AB38" s="15"/>
      <c r="AC38" s="15"/>
      <c r="AD38" s="15"/>
      <c r="AE38" s="15">
        <v>1</v>
      </c>
      <c r="AF38" s="15"/>
      <c r="AG38" s="15">
        <v>1</v>
      </c>
      <c r="AH38" s="15"/>
      <c r="AI38" s="15"/>
      <c r="AJ38" s="15"/>
      <c r="AK38" s="15">
        <v>1</v>
      </c>
      <c r="AL38" s="15"/>
      <c r="AM38" s="15">
        <v>1</v>
      </c>
      <c r="AN38" s="15">
        <v>1</v>
      </c>
      <c r="AO38" s="15"/>
      <c r="AP38" s="15"/>
      <c r="AQ38" s="15">
        <v>1</v>
      </c>
      <c r="AR38" s="15">
        <v>1</v>
      </c>
      <c r="AS38" s="15"/>
      <c r="AT38" s="13">
        <v>1</v>
      </c>
      <c r="AU38" s="13">
        <v>1</v>
      </c>
      <c r="AV38" s="13">
        <v>1</v>
      </c>
      <c r="AW38" s="13"/>
      <c r="AX38" s="13"/>
      <c r="AY38" s="13"/>
      <c r="AZ38" s="13">
        <v>1</v>
      </c>
      <c r="BA38" s="13"/>
      <c r="BB38" s="13"/>
      <c r="BC38" s="13"/>
      <c r="BD38" s="13"/>
      <c r="BE38" s="19">
        <f t="shared" si="0"/>
        <v>25</v>
      </c>
      <c r="BF38" s="35"/>
      <c r="BG38" s="35"/>
      <c r="BH38" s="35"/>
    </row>
    <row r="39" spans="3:64" s="5" customFormat="1" ht="41.25" customHeight="1">
      <c r="C39" s="12" t="s">
        <v>204</v>
      </c>
      <c r="D39" s="15">
        <v>1</v>
      </c>
      <c r="E39" s="15"/>
      <c r="F39" s="15">
        <v>2</v>
      </c>
      <c r="G39" s="15"/>
      <c r="H39" s="13">
        <v>1</v>
      </c>
      <c r="I39" s="13">
        <v>1</v>
      </c>
      <c r="J39" s="13"/>
      <c r="K39" s="13">
        <v>1</v>
      </c>
      <c r="L39" s="13">
        <v>1</v>
      </c>
      <c r="M39" s="13">
        <v>1</v>
      </c>
      <c r="N39" s="13">
        <v>1</v>
      </c>
      <c r="O39" s="15">
        <v>1</v>
      </c>
      <c r="P39" s="15"/>
      <c r="Q39" s="15"/>
      <c r="R39" s="13">
        <v>1</v>
      </c>
      <c r="S39" s="13">
        <v>2</v>
      </c>
      <c r="T39" s="13">
        <v>1</v>
      </c>
      <c r="U39" s="13">
        <v>1</v>
      </c>
      <c r="V39" s="13">
        <v>1</v>
      </c>
      <c r="W39" s="13"/>
      <c r="X39" s="13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15"/>
      <c r="AE39" s="15">
        <v>1</v>
      </c>
      <c r="AF39" s="15">
        <v>1</v>
      </c>
      <c r="AG39" s="15">
        <v>1</v>
      </c>
      <c r="AH39" s="15">
        <v>1</v>
      </c>
      <c r="AI39" s="15"/>
      <c r="AJ39" s="15"/>
      <c r="AK39" s="15">
        <v>1</v>
      </c>
      <c r="AL39" s="15">
        <v>4</v>
      </c>
      <c r="AM39" s="15">
        <v>1</v>
      </c>
      <c r="AN39" s="15">
        <v>1</v>
      </c>
      <c r="AO39" s="15"/>
      <c r="AP39" s="15">
        <v>1</v>
      </c>
      <c r="AQ39" s="15">
        <v>1</v>
      </c>
      <c r="AR39" s="15">
        <v>1</v>
      </c>
      <c r="AS39" s="15"/>
      <c r="AT39" s="13"/>
      <c r="AU39" s="13"/>
      <c r="AV39" s="13">
        <v>3</v>
      </c>
      <c r="AW39" s="13"/>
      <c r="AX39" s="13">
        <v>1</v>
      </c>
      <c r="AY39" s="13">
        <v>1</v>
      </c>
      <c r="AZ39" s="13">
        <v>1</v>
      </c>
      <c r="BA39" s="13">
        <v>1</v>
      </c>
      <c r="BB39" s="13"/>
      <c r="BC39" s="13">
        <v>1</v>
      </c>
      <c r="BD39" s="13">
        <v>1</v>
      </c>
      <c r="BE39" s="19">
        <f t="shared" si="0"/>
        <v>45</v>
      </c>
      <c r="BF39" s="35"/>
      <c r="BG39" s="35"/>
      <c r="BH39" s="35"/>
      <c r="BI39" s="32"/>
      <c r="BJ39" s="32"/>
      <c r="BK39" s="32"/>
      <c r="BL39" s="32"/>
    </row>
    <row r="40" spans="2:64" s="5" customFormat="1" ht="41.25" customHeight="1">
      <c r="B40" s="288" t="s">
        <v>42</v>
      </c>
      <c r="C40" s="12" t="s">
        <v>43</v>
      </c>
      <c r="D40" s="15"/>
      <c r="E40" s="15"/>
      <c r="F40" s="15"/>
      <c r="G40" s="15"/>
      <c r="H40" s="13"/>
      <c r="I40" s="13"/>
      <c r="J40" s="13"/>
      <c r="K40" s="13"/>
      <c r="L40" s="13">
        <v>3</v>
      </c>
      <c r="M40" s="13"/>
      <c r="N40" s="13">
        <v>1</v>
      </c>
      <c r="O40" s="15"/>
      <c r="P40" s="15"/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5"/>
      <c r="Z40" s="15">
        <v>1</v>
      </c>
      <c r="AA40" s="15">
        <v>1</v>
      </c>
      <c r="AB40" s="15"/>
      <c r="AC40" s="15">
        <v>1</v>
      </c>
      <c r="AD40" s="15"/>
      <c r="AE40" s="15">
        <v>1</v>
      </c>
      <c r="AF40" s="15"/>
      <c r="AG40" s="15">
        <v>1</v>
      </c>
      <c r="AH40" s="15">
        <v>1</v>
      </c>
      <c r="AI40" s="15">
        <v>1</v>
      </c>
      <c r="AJ40" s="15">
        <v>1</v>
      </c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/>
      <c r="AQ40" s="15">
        <v>1</v>
      </c>
      <c r="AR40" s="15">
        <v>1</v>
      </c>
      <c r="AS40" s="15"/>
      <c r="AT40" s="13">
        <v>1</v>
      </c>
      <c r="AU40" s="13">
        <v>1</v>
      </c>
      <c r="AV40" s="13">
        <v>1</v>
      </c>
      <c r="AW40" s="13"/>
      <c r="AX40" s="13"/>
      <c r="AY40" s="13"/>
      <c r="AZ40" s="13">
        <v>1</v>
      </c>
      <c r="BA40" s="13">
        <v>1</v>
      </c>
      <c r="BB40" s="13">
        <v>1</v>
      </c>
      <c r="BC40" s="13">
        <v>1</v>
      </c>
      <c r="BD40" s="13">
        <v>1</v>
      </c>
      <c r="BE40" s="19">
        <f t="shared" si="0"/>
        <v>35</v>
      </c>
      <c r="BF40" s="35"/>
      <c r="BG40" s="35"/>
      <c r="BH40" s="35"/>
      <c r="BI40" s="35"/>
      <c r="BJ40" s="35"/>
      <c r="BK40" s="35"/>
      <c r="BL40" s="35"/>
    </row>
    <row r="41" spans="2:64" s="5" customFormat="1" ht="41.25" customHeight="1">
      <c r="B41" s="288"/>
      <c r="C41" s="12" t="s">
        <v>79</v>
      </c>
      <c r="D41" s="15"/>
      <c r="E41" s="15"/>
      <c r="F41" s="15"/>
      <c r="G41" s="15"/>
      <c r="H41" s="13"/>
      <c r="I41" s="13"/>
      <c r="J41" s="13"/>
      <c r="K41" s="13"/>
      <c r="L41" s="13">
        <v>3</v>
      </c>
      <c r="M41" s="13"/>
      <c r="N41" s="13">
        <v>1</v>
      </c>
      <c r="O41" s="15"/>
      <c r="P41" s="15"/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/>
      <c r="Z41" s="15">
        <v>1</v>
      </c>
      <c r="AA41" s="15">
        <v>1</v>
      </c>
      <c r="AB41" s="15"/>
      <c r="AC41" s="15">
        <v>1</v>
      </c>
      <c r="AD41" s="15"/>
      <c r="AE41" s="15">
        <v>1</v>
      </c>
      <c r="AF41" s="15"/>
      <c r="AG41" s="15">
        <v>1</v>
      </c>
      <c r="AH41" s="15">
        <v>1</v>
      </c>
      <c r="AI41" s="15">
        <v>1</v>
      </c>
      <c r="AJ41" s="15">
        <v>1</v>
      </c>
      <c r="AK41" s="15">
        <v>1</v>
      </c>
      <c r="AL41" s="15">
        <v>1</v>
      </c>
      <c r="AM41" s="15">
        <v>1</v>
      </c>
      <c r="AN41" s="15">
        <v>1</v>
      </c>
      <c r="AO41" s="15">
        <v>1</v>
      </c>
      <c r="AP41" s="15"/>
      <c r="AQ41" s="15">
        <v>1</v>
      </c>
      <c r="AR41" s="15">
        <v>1</v>
      </c>
      <c r="AS41" s="15"/>
      <c r="AT41" s="13">
        <v>1</v>
      </c>
      <c r="AU41" s="13">
        <v>1</v>
      </c>
      <c r="AV41" s="13">
        <v>1</v>
      </c>
      <c r="AW41" s="13"/>
      <c r="AX41" s="13"/>
      <c r="AY41" s="13"/>
      <c r="AZ41" s="13">
        <v>1</v>
      </c>
      <c r="BA41" s="13">
        <v>1</v>
      </c>
      <c r="BB41" s="13">
        <v>1</v>
      </c>
      <c r="BC41" s="13">
        <v>1</v>
      </c>
      <c r="BD41" s="13">
        <v>1</v>
      </c>
      <c r="BE41" s="19">
        <f t="shared" si="0"/>
        <v>35</v>
      </c>
      <c r="BF41" s="35"/>
      <c r="BG41" s="35"/>
      <c r="BH41" s="35"/>
      <c r="BI41" s="35"/>
      <c r="BJ41" s="35"/>
      <c r="BK41" s="35"/>
      <c r="BL41" s="35"/>
    </row>
    <row r="42" spans="2:64" s="5" customFormat="1" ht="41.25" customHeight="1">
      <c r="B42" s="288"/>
      <c r="C42" s="12" t="s">
        <v>44</v>
      </c>
      <c r="D42" s="15"/>
      <c r="E42" s="15"/>
      <c r="F42" s="15"/>
      <c r="G42" s="15"/>
      <c r="H42" s="13"/>
      <c r="I42" s="13"/>
      <c r="J42" s="13"/>
      <c r="K42" s="13"/>
      <c r="L42" s="13"/>
      <c r="M42" s="13"/>
      <c r="N42" s="13">
        <v>1</v>
      </c>
      <c r="O42" s="15"/>
      <c r="P42" s="15"/>
      <c r="Q42" s="15"/>
      <c r="R42" s="15">
        <v>1</v>
      </c>
      <c r="S42" s="15"/>
      <c r="T42" s="15">
        <v>1</v>
      </c>
      <c r="U42" s="15"/>
      <c r="V42" s="15">
        <v>1</v>
      </c>
      <c r="W42" s="15"/>
      <c r="X42" s="15">
        <v>1</v>
      </c>
      <c r="Y42" s="15"/>
      <c r="Z42" s="15"/>
      <c r="AA42" s="15">
        <v>1</v>
      </c>
      <c r="AB42" s="15"/>
      <c r="AC42" s="15"/>
      <c r="AD42" s="15"/>
      <c r="AE42" s="15">
        <v>1</v>
      </c>
      <c r="AF42" s="15"/>
      <c r="AG42" s="15">
        <v>1</v>
      </c>
      <c r="AH42" s="15"/>
      <c r="AI42" s="15"/>
      <c r="AJ42" s="15"/>
      <c r="AK42" s="15">
        <v>1</v>
      </c>
      <c r="AL42" s="15"/>
      <c r="AM42" s="15">
        <v>1</v>
      </c>
      <c r="AN42" s="15">
        <v>1</v>
      </c>
      <c r="AO42" s="15"/>
      <c r="AP42" s="15"/>
      <c r="AQ42" s="15"/>
      <c r="AR42" s="15">
        <v>1</v>
      </c>
      <c r="AS42" s="15"/>
      <c r="AT42" s="13"/>
      <c r="AU42" s="13"/>
      <c r="AV42" s="13"/>
      <c r="AW42" s="13"/>
      <c r="AX42" s="13"/>
      <c r="AY42" s="13"/>
      <c r="AZ42" s="13">
        <v>1</v>
      </c>
      <c r="BA42" s="13"/>
      <c r="BB42" s="13"/>
      <c r="BC42" s="13"/>
      <c r="BD42" s="13"/>
      <c r="BE42" s="19">
        <f t="shared" si="0"/>
        <v>13</v>
      </c>
      <c r="BF42" s="35"/>
      <c r="BG42" s="35"/>
      <c r="BH42" s="35"/>
      <c r="BI42" s="35"/>
      <c r="BJ42" s="35"/>
      <c r="BK42" s="35"/>
      <c r="BL42" s="35"/>
    </row>
    <row r="43" spans="2:64" s="5" customFormat="1" ht="41.25" customHeight="1">
      <c r="B43" s="288"/>
      <c r="C43" s="12" t="s">
        <v>45</v>
      </c>
      <c r="D43" s="15"/>
      <c r="E43" s="15"/>
      <c r="F43" s="15"/>
      <c r="G43" s="15"/>
      <c r="H43" s="13"/>
      <c r="I43" s="13"/>
      <c r="J43" s="13"/>
      <c r="K43" s="13"/>
      <c r="L43" s="13">
        <v>1</v>
      </c>
      <c r="M43" s="13"/>
      <c r="N43" s="13">
        <v>1</v>
      </c>
      <c r="O43" s="15"/>
      <c r="P43" s="15"/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/>
      <c r="Z43" s="15">
        <v>1</v>
      </c>
      <c r="AA43" s="15">
        <v>1</v>
      </c>
      <c r="AB43" s="15"/>
      <c r="AC43" s="15">
        <v>1</v>
      </c>
      <c r="AD43" s="15"/>
      <c r="AE43" s="15">
        <v>1</v>
      </c>
      <c r="AF43" s="15"/>
      <c r="AG43" s="15">
        <v>1</v>
      </c>
      <c r="AH43" s="15">
        <v>1</v>
      </c>
      <c r="AI43" s="15">
        <v>1</v>
      </c>
      <c r="AJ43" s="15">
        <v>1</v>
      </c>
      <c r="AK43" s="15">
        <v>1</v>
      </c>
      <c r="AL43" s="15">
        <v>1</v>
      </c>
      <c r="AM43" s="15">
        <v>1</v>
      </c>
      <c r="AN43" s="15">
        <v>1</v>
      </c>
      <c r="AO43" s="15">
        <v>1</v>
      </c>
      <c r="AP43" s="15"/>
      <c r="AQ43" s="15">
        <v>1</v>
      </c>
      <c r="AR43" s="15">
        <v>1</v>
      </c>
      <c r="AS43" s="15"/>
      <c r="AT43" s="13">
        <v>1</v>
      </c>
      <c r="AU43" s="13">
        <v>1</v>
      </c>
      <c r="AV43" s="13">
        <v>1</v>
      </c>
      <c r="AW43" s="13">
        <v>1</v>
      </c>
      <c r="AX43" s="13"/>
      <c r="AY43" s="13"/>
      <c r="AZ43" s="13">
        <v>1</v>
      </c>
      <c r="BA43" s="13">
        <v>1</v>
      </c>
      <c r="BB43" s="13">
        <v>1</v>
      </c>
      <c r="BC43" s="13">
        <v>1</v>
      </c>
      <c r="BD43" s="13">
        <v>1</v>
      </c>
      <c r="BE43" s="19">
        <f t="shared" si="0"/>
        <v>34</v>
      </c>
      <c r="BF43" s="35"/>
      <c r="BG43" s="35"/>
      <c r="BH43" s="35"/>
      <c r="BI43" s="35"/>
      <c r="BJ43" s="35"/>
      <c r="BK43" s="35"/>
      <c r="BL43" s="35"/>
    </row>
    <row r="44" spans="3:64" s="5" customFormat="1" ht="41.25" customHeight="1">
      <c r="C44" s="12" t="s">
        <v>205</v>
      </c>
      <c r="D44" s="15"/>
      <c r="E44" s="15"/>
      <c r="F44" s="15"/>
      <c r="G44" s="15"/>
      <c r="H44" s="13"/>
      <c r="I44" s="13"/>
      <c r="J44" s="13"/>
      <c r="K44" s="13"/>
      <c r="L44" s="13"/>
      <c r="M44" s="13"/>
      <c r="N44" s="13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>
        <v>40</v>
      </c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9">
        <f t="shared" si="0"/>
        <v>40</v>
      </c>
      <c r="BF44" s="35"/>
      <c r="BG44" s="35"/>
      <c r="BH44" s="35"/>
      <c r="BI44" s="35"/>
      <c r="BJ44" s="35"/>
      <c r="BK44" s="35"/>
      <c r="BL44" s="35"/>
    </row>
    <row r="45" spans="2:60" s="5" customFormat="1" ht="41.25" customHeight="1">
      <c r="B45" s="99"/>
      <c r="C45" s="100" t="s">
        <v>206</v>
      </c>
      <c r="D45" s="15"/>
      <c r="E45" s="15"/>
      <c r="F45" s="15"/>
      <c r="G45" s="15"/>
      <c r="H45" s="13"/>
      <c r="I45" s="13">
        <v>1</v>
      </c>
      <c r="J45" s="13">
        <v>3</v>
      </c>
      <c r="K45" s="13"/>
      <c r="L45" s="13"/>
      <c r="M45" s="13"/>
      <c r="N45" s="13"/>
      <c r="O45" s="15"/>
      <c r="P45" s="15"/>
      <c r="Q45" s="15"/>
      <c r="R45" s="15"/>
      <c r="S45" s="15">
        <v>3</v>
      </c>
      <c r="T45" s="15"/>
      <c r="U45" s="15">
        <v>2</v>
      </c>
      <c r="V45" s="15"/>
      <c r="W45" s="15">
        <v>1</v>
      </c>
      <c r="X45" s="15"/>
      <c r="Y45" s="15"/>
      <c r="Z45" s="15">
        <v>1</v>
      </c>
      <c r="AA45" s="15"/>
      <c r="AB45" s="15"/>
      <c r="AC45" s="15">
        <v>1</v>
      </c>
      <c r="AD45" s="15">
        <v>2</v>
      </c>
      <c r="AE45" s="15"/>
      <c r="AF45" s="15"/>
      <c r="AG45" s="15"/>
      <c r="AH45" s="15"/>
      <c r="AI45" s="15"/>
      <c r="AJ45" s="15">
        <v>1</v>
      </c>
      <c r="AK45" s="15"/>
      <c r="AL45" s="15">
        <v>2</v>
      </c>
      <c r="AM45" s="15"/>
      <c r="AN45" s="15"/>
      <c r="AO45" s="15"/>
      <c r="AP45" s="15"/>
      <c r="AQ45" s="15"/>
      <c r="AR45" s="15"/>
      <c r="AS45" s="15"/>
      <c r="AT45" s="13">
        <v>1</v>
      </c>
      <c r="AU45" s="13"/>
      <c r="AV45" s="13">
        <v>2</v>
      </c>
      <c r="AW45" s="13"/>
      <c r="AX45" s="13"/>
      <c r="AY45" s="13"/>
      <c r="AZ45" s="13"/>
      <c r="BA45" s="13"/>
      <c r="BB45" s="13"/>
      <c r="BC45" s="13"/>
      <c r="BD45" s="13"/>
      <c r="BE45" s="19">
        <f t="shared" si="0"/>
        <v>20</v>
      </c>
      <c r="BF45" s="35"/>
      <c r="BG45" s="35"/>
      <c r="BH45" s="35"/>
    </row>
    <row r="46" spans="3:60" s="5" customFormat="1" ht="41.25" customHeight="1">
      <c r="C46" s="12" t="s">
        <v>36</v>
      </c>
      <c r="D46" s="15">
        <v>1</v>
      </c>
      <c r="E46" s="15">
        <v>1</v>
      </c>
      <c r="F46" s="15">
        <v>2</v>
      </c>
      <c r="G46" s="15">
        <v>1</v>
      </c>
      <c r="H46" s="13">
        <v>1</v>
      </c>
      <c r="I46" s="13">
        <v>1</v>
      </c>
      <c r="J46" s="13">
        <v>4</v>
      </c>
      <c r="K46" s="13">
        <v>1</v>
      </c>
      <c r="L46" s="13">
        <v>1</v>
      </c>
      <c r="M46" s="13">
        <v>1</v>
      </c>
      <c r="N46" s="13">
        <v>3</v>
      </c>
      <c r="O46" s="15">
        <v>1</v>
      </c>
      <c r="P46" s="15">
        <v>1</v>
      </c>
      <c r="Q46" s="15">
        <v>1</v>
      </c>
      <c r="R46" s="15">
        <v>1</v>
      </c>
      <c r="S46" s="15">
        <v>1</v>
      </c>
      <c r="T46" s="15">
        <v>1</v>
      </c>
      <c r="U46" s="15">
        <v>1</v>
      </c>
      <c r="V46" s="15">
        <v>1</v>
      </c>
      <c r="W46" s="15">
        <v>1</v>
      </c>
      <c r="X46" s="15">
        <v>1</v>
      </c>
      <c r="Y46" s="15">
        <v>3</v>
      </c>
      <c r="Z46" s="15">
        <v>1</v>
      </c>
      <c r="AA46" s="15">
        <v>1</v>
      </c>
      <c r="AB46" s="15">
        <v>1</v>
      </c>
      <c r="AC46" s="15">
        <v>1</v>
      </c>
      <c r="AD46" s="15">
        <v>1</v>
      </c>
      <c r="AE46" s="15">
        <v>1</v>
      </c>
      <c r="AF46" s="15">
        <v>1</v>
      </c>
      <c r="AG46" s="15">
        <v>1</v>
      </c>
      <c r="AH46" s="15">
        <v>2</v>
      </c>
      <c r="AI46" s="15">
        <v>1</v>
      </c>
      <c r="AJ46" s="15">
        <v>1</v>
      </c>
      <c r="AK46" s="15">
        <v>1</v>
      </c>
      <c r="AL46" s="15">
        <v>1</v>
      </c>
      <c r="AM46" s="15">
        <v>1</v>
      </c>
      <c r="AN46" s="15">
        <v>1</v>
      </c>
      <c r="AO46" s="15">
        <v>2</v>
      </c>
      <c r="AP46" s="15"/>
      <c r="AQ46" s="15">
        <v>1</v>
      </c>
      <c r="AR46" s="15">
        <v>2</v>
      </c>
      <c r="AS46" s="15"/>
      <c r="AT46" s="13">
        <v>1</v>
      </c>
      <c r="AU46" s="13">
        <v>1</v>
      </c>
      <c r="AV46" s="13">
        <v>2</v>
      </c>
      <c r="AW46" s="13"/>
      <c r="AX46" s="13">
        <v>1</v>
      </c>
      <c r="AY46" s="13">
        <v>1</v>
      </c>
      <c r="AZ46" s="13">
        <v>1</v>
      </c>
      <c r="BA46" s="13">
        <v>1</v>
      </c>
      <c r="BB46" s="13">
        <v>1</v>
      </c>
      <c r="BC46" s="13">
        <v>1</v>
      </c>
      <c r="BD46" s="13">
        <v>1</v>
      </c>
      <c r="BE46" s="19">
        <f t="shared" si="0"/>
        <v>62</v>
      </c>
      <c r="BF46" s="35"/>
      <c r="BG46" s="35"/>
      <c r="BH46" s="35"/>
    </row>
    <row r="47" spans="3:60" s="5" customFormat="1" ht="41.25" customHeight="1">
      <c r="C47" s="12" t="s">
        <v>207</v>
      </c>
      <c r="D47" s="15"/>
      <c r="E47" s="15"/>
      <c r="F47" s="15"/>
      <c r="G47" s="15"/>
      <c r="H47" s="13"/>
      <c r="I47" s="13"/>
      <c r="J47" s="13"/>
      <c r="K47" s="13"/>
      <c r="L47" s="13"/>
      <c r="M47" s="13"/>
      <c r="N47" s="13"/>
      <c r="O47" s="15"/>
      <c r="P47" s="15"/>
      <c r="Q47" s="15"/>
      <c r="R47" s="15"/>
      <c r="S47" s="15">
        <v>3</v>
      </c>
      <c r="T47" s="15"/>
      <c r="U47" s="15">
        <v>5</v>
      </c>
      <c r="V47" s="15"/>
      <c r="W47" s="15">
        <v>3</v>
      </c>
      <c r="X47" s="15"/>
      <c r="Y47" s="15"/>
      <c r="Z47" s="15">
        <v>2</v>
      </c>
      <c r="AA47" s="15"/>
      <c r="AB47" s="15"/>
      <c r="AC47" s="15"/>
      <c r="AD47" s="15">
        <v>2</v>
      </c>
      <c r="AE47" s="15"/>
      <c r="AF47" s="15">
        <v>2</v>
      </c>
      <c r="AG47" s="15"/>
      <c r="AH47" s="15"/>
      <c r="AI47" s="15"/>
      <c r="AJ47" s="15">
        <v>1</v>
      </c>
      <c r="AK47" s="15"/>
      <c r="AL47" s="15">
        <v>2</v>
      </c>
      <c r="AM47" s="15"/>
      <c r="AN47" s="15"/>
      <c r="AO47" s="15">
        <v>2</v>
      </c>
      <c r="AP47" s="15"/>
      <c r="AQ47" s="15"/>
      <c r="AR47" s="15"/>
      <c r="AS47" s="15"/>
      <c r="AT47" s="13"/>
      <c r="AU47" s="13"/>
      <c r="AV47" s="13">
        <v>2</v>
      </c>
      <c r="AW47" s="13"/>
      <c r="AX47" s="13"/>
      <c r="AY47" s="13"/>
      <c r="AZ47" s="13"/>
      <c r="BA47" s="13"/>
      <c r="BB47" s="13"/>
      <c r="BC47" s="13"/>
      <c r="BD47" s="13"/>
      <c r="BE47" s="19">
        <f t="shared" si="0"/>
        <v>24</v>
      </c>
      <c r="BF47" s="35"/>
      <c r="BG47" s="35"/>
      <c r="BH47" s="35"/>
    </row>
    <row r="48" spans="3:60" s="5" customFormat="1" ht="41.25" customHeight="1">
      <c r="C48" s="12" t="s">
        <v>208</v>
      </c>
      <c r="D48" s="15"/>
      <c r="E48" s="15"/>
      <c r="F48" s="15"/>
      <c r="G48" s="15"/>
      <c r="H48" s="13"/>
      <c r="I48" s="13"/>
      <c r="J48" s="13"/>
      <c r="K48" s="13"/>
      <c r="L48" s="13"/>
      <c r="M48" s="13"/>
      <c r="N48" s="13"/>
      <c r="O48" s="15"/>
      <c r="P48" s="15"/>
      <c r="Q48" s="15"/>
      <c r="R48" s="15"/>
      <c r="S48" s="15">
        <v>3</v>
      </c>
      <c r="T48" s="15"/>
      <c r="U48" s="15">
        <v>5</v>
      </c>
      <c r="V48" s="15"/>
      <c r="W48" s="15">
        <v>3</v>
      </c>
      <c r="X48" s="15"/>
      <c r="Y48" s="15"/>
      <c r="Z48" s="15">
        <v>2</v>
      </c>
      <c r="AA48" s="15"/>
      <c r="AB48" s="15"/>
      <c r="AC48" s="15"/>
      <c r="AD48" s="15">
        <v>2</v>
      </c>
      <c r="AE48" s="15"/>
      <c r="AF48" s="15">
        <v>2</v>
      </c>
      <c r="AG48" s="15"/>
      <c r="AH48" s="15"/>
      <c r="AI48" s="15"/>
      <c r="AJ48" s="15">
        <v>1</v>
      </c>
      <c r="AK48" s="15"/>
      <c r="AL48" s="15">
        <v>2</v>
      </c>
      <c r="AM48" s="15"/>
      <c r="AN48" s="15"/>
      <c r="AO48" s="15">
        <v>2</v>
      </c>
      <c r="AP48" s="15"/>
      <c r="AQ48" s="15"/>
      <c r="AR48" s="15"/>
      <c r="AS48" s="15"/>
      <c r="AT48" s="13"/>
      <c r="AU48" s="13"/>
      <c r="AV48" s="13">
        <v>2</v>
      </c>
      <c r="AW48" s="13"/>
      <c r="AX48" s="13"/>
      <c r="AY48" s="13"/>
      <c r="AZ48" s="13"/>
      <c r="BA48" s="13"/>
      <c r="BB48" s="13"/>
      <c r="BC48" s="13"/>
      <c r="BD48" s="13"/>
      <c r="BE48" s="19">
        <f t="shared" si="0"/>
        <v>24</v>
      </c>
      <c r="BF48" s="35"/>
      <c r="BG48" s="35"/>
      <c r="BH48" s="35"/>
    </row>
    <row r="49" spans="3:60" s="5" customFormat="1" ht="41.25" customHeight="1">
      <c r="C49" s="12" t="s">
        <v>209</v>
      </c>
      <c r="D49" s="15"/>
      <c r="E49" s="15"/>
      <c r="F49" s="15"/>
      <c r="G49" s="15"/>
      <c r="H49" s="13"/>
      <c r="I49" s="13"/>
      <c r="J49" s="13"/>
      <c r="K49" s="13"/>
      <c r="L49" s="13"/>
      <c r="M49" s="13"/>
      <c r="N49" s="13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>
        <v>1</v>
      </c>
      <c r="AK49" s="15"/>
      <c r="AL49" s="15">
        <v>2</v>
      </c>
      <c r="AM49" s="15"/>
      <c r="AN49" s="15"/>
      <c r="AO49" s="15"/>
      <c r="AP49" s="15"/>
      <c r="AQ49" s="15"/>
      <c r="AR49" s="15"/>
      <c r="AS49" s="15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9">
        <f t="shared" si="0"/>
        <v>3</v>
      </c>
      <c r="BF49" s="35"/>
      <c r="BG49" s="35"/>
      <c r="BH49" s="35"/>
    </row>
    <row r="50" spans="3:60" s="5" customFormat="1" ht="41.25" customHeight="1">
      <c r="C50" s="12" t="s">
        <v>210</v>
      </c>
      <c r="D50" s="15"/>
      <c r="E50" s="15"/>
      <c r="F50" s="15"/>
      <c r="G50" s="15"/>
      <c r="H50" s="13"/>
      <c r="I50" s="13"/>
      <c r="J50" s="13"/>
      <c r="K50" s="13"/>
      <c r="L50" s="13"/>
      <c r="M50" s="13"/>
      <c r="N50" s="13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>
        <v>2</v>
      </c>
      <c r="AA50" s="15"/>
      <c r="AB50" s="15"/>
      <c r="AC50" s="15"/>
      <c r="AD50" s="15">
        <v>2</v>
      </c>
      <c r="AE50" s="15"/>
      <c r="AF50" s="15">
        <v>2</v>
      </c>
      <c r="AG50" s="15"/>
      <c r="AH50" s="15"/>
      <c r="AI50" s="15"/>
      <c r="AJ50" s="15"/>
      <c r="AK50" s="15"/>
      <c r="AL50" s="15"/>
      <c r="AM50" s="15"/>
      <c r="AN50" s="15"/>
      <c r="AO50" s="15">
        <v>2</v>
      </c>
      <c r="AP50" s="15"/>
      <c r="AQ50" s="15"/>
      <c r="AR50" s="15"/>
      <c r="AS50" s="15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9">
        <f t="shared" si="0"/>
        <v>8</v>
      </c>
      <c r="BF50" s="35"/>
      <c r="BG50" s="35"/>
      <c r="BH50" s="35"/>
    </row>
    <row r="51" spans="3:60" s="5" customFormat="1" ht="41.25" customHeight="1">
      <c r="C51" s="12" t="s">
        <v>46</v>
      </c>
      <c r="D51" s="15"/>
      <c r="E51" s="15"/>
      <c r="F51" s="15"/>
      <c r="G51" s="15"/>
      <c r="H51" s="13"/>
      <c r="I51" s="13"/>
      <c r="J51" s="13"/>
      <c r="K51" s="13"/>
      <c r="L51" s="13"/>
      <c r="M51" s="13"/>
      <c r="N51" s="13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>
        <v>1</v>
      </c>
      <c r="AJ51" s="15"/>
      <c r="AK51" s="15"/>
      <c r="AL51" s="15"/>
      <c r="AM51" s="15"/>
      <c r="AN51" s="15"/>
      <c r="AO51" s="15"/>
      <c r="AP51" s="15"/>
      <c r="AQ51" s="15">
        <v>1</v>
      </c>
      <c r="AR51" s="15"/>
      <c r="AS51" s="15"/>
      <c r="AT51" s="13"/>
      <c r="AU51" s="13"/>
      <c r="AV51" s="13"/>
      <c r="AW51" s="13">
        <v>1</v>
      </c>
      <c r="AX51" s="13"/>
      <c r="AY51" s="13"/>
      <c r="AZ51" s="13"/>
      <c r="BA51" s="13"/>
      <c r="BB51" s="13">
        <v>1</v>
      </c>
      <c r="BC51" s="13">
        <v>1</v>
      </c>
      <c r="BD51" s="13"/>
      <c r="BE51" s="19">
        <f t="shared" si="0"/>
        <v>5</v>
      </c>
      <c r="BF51" s="35"/>
      <c r="BG51" s="35"/>
      <c r="BH51" s="35"/>
    </row>
    <row r="52" spans="3:60" s="5" customFormat="1" ht="41.25" customHeight="1">
      <c r="C52" s="12" t="s">
        <v>47</v>
      </c>
      <c r="D52" s="15"/>
      <c r="E52" s="15"/>
      <c r="F52" s="15"/>
      <c r="G52" s="15"/>
      <c r="H52" s="13"/>
      <c r="I52" s="13"/>
      <c r="J52" s="13"/>
      <c r="K52" s="13"/>
      <c r="L52" s="13"/>
      <c r="M52" s="13"/>
      <c r="N52" s="13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>
        <v>1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3"/>
      <c r="AU52" s="13"/>
      <c r="AV52" s="13"/>
      <c r="AW52" s="13"/>
      <c r="AX52" s="13">
        <v>1</v>
      </c>
      <c r="AY52" s="13">
        <v>1</v>
      </c>
      <c r="AZ52" s="13"/>
      <c r="BA52" s="13"/>
      <c r="BB52" s="13"/>
      <c r="BC52" s="13"/>
      <c r="BD52" s="13"/>
      <c r="BE52" s="19">
        <f t="shared" si="0"/>
        <v>3</v>
      </c>
      <c r="BF52" s="35"/>
      <c r="BG52" s="35"/>
      <c r="BH52" s="35"/>
    </row>
    <row r="53" spans="3:60" s="5" customFormat="1" ht="41.25" customHeight="1">
      <c r="C53" s="12" t="s">
        <v>48</v>
      </c>
      <c r="D53" s="15"/>
      <c r="E53" s="15"/>
      <c r="F53" s="15"/>
      <c r="G53" s="15"/>
      <c r="H53" s="13"/>
      <c r="I53" s="13"/>
      <c r="J53" s="13"/>
      <c r="K53" s="13"/>
      <c r="L53" s="13"/>
      <c r="M53" s="13"/>
      <c r="N53" s="13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>
        <v>1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3"/>
      <c r="AU53" s="13"/>
      <c r="AV53" s="13"/>
      <c r="AW53" s="13"/>
      <c r="AX53" s="13">
        <v>2</v>
      </c>
      <c r="AY53" s="13">
        <v>3</v>
      </c>
      <c r="AZ53" s="13"/>
      <c r="BA53" s="13"/>
      <c r="BB53" s="13"/>
      <c r="BC53" s="13"/>
      <c r="BD53" s="13"/>
      <c r="BE53" s="19">
        <f t="shared" si="0"/>
        <v>6</v>
      </c>
      <c r="BF53" s="35"/>
      <c r="BG53" s="35"/>
      <c r="BH53" s="35"/>
    </row>
    <row r="54" spans="3:60" s="5" customFormat="1" ht="41.25" customHeight="1">
      <c r="C54" s="12" t="s">
        <v>211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9">
        <f t="shared" si="0"/>
        <v>0</v>
      </c>
      <c r="BF54" s="35"/>
      <c r="BG54" s="35"/>
      <c r="BH54" s="35"/>
    </row>
    <row r="55" spans="3:60" s="5" customFormat="1" ht="41.25" customHeight="1">
      <c r="C55" s="12" t="s">
        <v>212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>
        <v>1</v>
      </c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3"/>
      <c r="AU55" s="13"/>
      <c r="AV55" s="13"/>
      <c r="AW55" s="13">
        <v>1</v>
      </c>
      <c r="AX55" s="13"/>
      <c r="AY55" s="13"/>
      <c r="AZ55" s="13"/>
      <c r="BA55" s="13"/>
      <c r="BB55" s="13"/>
      <c r="BC55" s="13"/>
      <c r="BD55" s="13"/>
      <c r="BE55" s="19">
        <f t="shared" si="0"/>
        <v>2</v>
      </c>
      <c r="BF55" s="35"/>
      <c r="BG55" s="35"/>
      <c r="BH55" s="35"/>
    </row>
    <row r="56" spans="3:60" s="5" customFormat="1" ht="41.25" customHeight="1">
      <c r="C56" s="12" t="s">
        <v>213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9">
        <f t="shared" si="0"/>
        <v>0</v>
      </c>
      <c r="BF56" s="35"/>
      <c r="BG56" s="35"/>
      <c r="BH56" s="35"/>
    </row>
    <row r="57" spans="3:60" s="5" customFormat="1" ht="41.25" customHeight="1">
      <c r="C57" s="12" t="s">
        <v>214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>
        <v>1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>
        <v>1</v>
      </c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3"/>
      <c r="AU57" s="13"/>
      <c r="AV57" s="13"/>
      <c r="AW57" s="13"/>
      <c r="AX57" s="13"/>
      <c r="AY57" s="13"/>
      <c r="AZ57" s="13"/>
      <c r="BA57" s="13">
        <v>1</v>
      </c>
      <c r="BB57" s="13">
        <v>1</v>
      </c>
      <c r="BC57" s="13">
        <v>1</v>
      </c>
      <c r="BD57" s="13"/>
      <c r="BE57" s="19">
        <f t="shared" si="0"/>
        <v>5</v>
      </c>
      <c r="BF57" s="35"/>
      <c r="BG57" s="35"/>
      <c r="BH57" s="35"/>
    </row>
    <row r="58" spans="3:60" s="5" customFormat="1" ht="41.25" customHeight="1">
      <c r="C58" s="12" t="s">
        <v>49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>
        <v>2</v>
      </c>
      <c r="AQ58" s="15"/>
      <c r="AR58" s="15"/>
      <c r="AS58" s="15"/>
      <c r="AT58" s="13"/>
      <c r="AU58" s="13"/>
      <c r="AV58" s="13"/>
      <c r="AW58" s="13"/>
      <c r="AX58" s="13">
        <v>2</v>
      </c>
      <c r="AY58" s="13">
        <v>3</v>
      </c>
      <c r="AZ58" s="13"/>
      <c r="BA58" s="13"/>
      <c r="BB58" s="13"/>
      <c r="BC58" s="13"/>
      <c r="BD58" s="13"/>
      <c r="BE58" s="19">
        <f t="shared" si="0"/>
        <v>7</v>
      </c>
      <c r="BF58" s="35"/>
      <c r="BG58" s="35"/>
      <c r="BH58" s="35"/>
    </row>
    <row r="59" spans="3:60" s="5" customFormat="1" ht="41.25" customHeight="1">
      <c r="C59" s="12" t="s">
        <v>215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3"/>
      <c r="AU59" s="13"/>
      <c r="AV59" s="13"/>
      <c r="AW59" s="13"/>
      <c r="AX59" s="13">
        <v>1</v>
      </c>
      <c r="AY59" s="13"/>
      <c r="AZ59" s="13"/>
      <c r="BA59" s="13"/>
      <c r="BB59" s="13"/>
      <c r="BC59" s="13"/>
      <c r="BD59" s="13"/>
      <c r="BE59" s="19">
        <f t="shared" si="0"/>
        <v>1</v>
      </c>
      <c r="BF59" s="35"/>
      <c r="BG59" s="35"/>
      <c r="BH59" s="35"/>
    </row>
    <row r="60" spans="3:60" s="5" customFormat="1" ht="41.25" customHeight="1">
      <c r="C60" s="12" t="s">
        <v>216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>
        <v>1</v>
      </c>
      <c r="AQ60" s="15"/>
      <c r="AR60" s="15"/>
      <c r="AS60" s="15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9">
        <f t="shared" si="0"/>
        <v>1</v>
      </c>
      <c r="BF60" s="35"/>
      <c r="BG60" s="35"/>
      <c r="BH60" s="35"/>
    </row>
    <row r="61" spans="3:60" s="5" customFormat="1" ht="41.25" customHeight="1">
      <c r="C61" s="12" t="s">
        <v>217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3"/>
      <c r="AU61" s="13"/>
      <c r="AV61" s="13"/>
      <c r="AW61" s="13"/>
      <c r="AX61" s="13"/>
      <c r="AY61" s="13"/>
      <c r="AZ61" s="13"/>
      <c r="BA61" s="13"/>
      <c r="BB61" s="13">
        <v>1</v>
      </c>
      <c r="BC61" s="13">
        <v>1</v>
      </c>
      <c r="BD61" s="13"/>
      <c r="BE61" s="19">
        <f t="shared" si="0"/>
        <v>2</v>
      </c>
      <c r="BF61" s="35"/>
      <c r="BG61" s="35"/>
      <c r="BH61" s="35"/>
    </row>
    <row r="62" spans="3:60" s="5" customFormat="1" ht="41.25" customHeight="1">
      <c r="C62" s="12" t="s">
        <v>218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3"/>
      <c r="AU62" s="13"/>
      <c r="AV62" s="13"/>
      <c r="AW62" s="13"/>
      <c r="AX62" s="13">
        <v>2</v>
      </c>
      <c r="AY62" s="13">
        <v>3</v>
      </c>
      <c r="AZ62" s="13"/>
      <c r="BA62" s="13"/>
      <c r="BB62" s="13"/>
      <c r="BC62" s="13"/>
      <c r="BD62" s="13"/>
      <c r="BE62" s="19">
        <f t="shared" si="0"/>
        <v>5</v>
      </c>
      <c r="BF62" s="35"/>
      <c r="BG62" s="35"/>
      <c r="BH62" s="35"/>
    </row>
    <row r="63" spans="3:60" s="5" customFormat="1" ht="41.25" customHeight="1">
      <c r="C63" s="12" t="s">
        <v>219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3"/>
      <c r="AU63" s="13"/>
      <c r="AV63" s="13"/>
      <c r="AW63" s="13"/>
      <c r="AX63" s="13">
        <v>1</v>
      </c>
      <c r="AY63" s="13">
        <v>1</v>
      </c>
      <c r="AZ63" s="13"/>
      <c r="BA63" s="13"/>
      <c r="BB63" s="13"/>
      <c r="BC63" s="13"/>
      <c r="BD63" s="13"/>
      <c r="BE63" s="19">
        <f t="shared" si="0"/>
        <v>2</v>
      </c>
      <c r="BF63" s="35"/>
      <c r="BG63" s="35"/>
      <c r="BH63" s="35"/>
    </row>
    <row r="64" spans="3:60" s="5" customFormat="1" ht="41.25" customHeight="1">
      <c r="C64" s="12" t="s">
        <v>220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9">
        <f t="shared" si="0"/>
        <v>0</v>
      </c>
      <c r="BF64" s="35"/>
      <c r="BG64" s="35"/>
      <c r="BH64" s="35"/>
    </row>
    <row r="65" spans="3:60" s="5" customFormat="1" ht="41.25" customHeight="1">
      <c r="C65" s="12" t="s">
        <v>221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>
        <v>1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>
        <v>1</v>
      </c>
      <c r="AD65" s="15"/>
      <c r="AE65" s="15"/>
      <c r="AF65" s="15"/>
      <c r="AG65" s="15"/>
      <c r="AH65" s="15"/>
      <c r="AI65" s="15">
        <v>1</v>
      </c>
      <c r="AJ65" s="15"/>
      <c r="AK65" s="15"/>
      <c r="AL65" s="15"/>
      <c r="AM65" s="15"/>
      <c r="AN65" s="15"/>
      <c r="AO65" s="15"/>
      <c r="AP65" s="15"/>
      <c r="AQ65" s="15">
        <v>1</v>
      </c>
      <c r="AR65" s="15"/>
      <c r="AS65" s="15"/>
      <c r="AT65" s="13"/>
      <c r="AU65" s="13">
        <v>2</v>
      </c>
      <c r="AV65" s="13"/>
      <c r="AW65" s="13"/>
      <c r="AX65" s="13">
        <v>1</v>
      </c>
      <c r="AY65" s="13">
        <v>3</v>
      </c>
      <c r="AZ65" s="13"/>
      <c r="BA65" s="13"/>
      <c r="BB65" s="13"/>
      <c r="BC65" s="13"/>
      <c r="BD65" s="13"/>
      <c r="BE65" s="19">
        <f t="shared" si="0"/>
        <v>10</v>
      </c>
      <c r="BF65" s="35"/>
      <c r="BG65" s="35"/>
      <c r="BH65" s="35"/>
    </row>
    <row r="66" spans="3:60" s="5" customFormat="1" ht="41.25" customHeight="1">
      <c r="C66" s="12" t="s">
        <v>222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9">
        <f t="shared" si="0"/>
        <v>0</v>
      </c>
      <c r="BF66" s="35"/>
      <c r="BG66" s="35"/>
      <c r="BH66" s="35"/>
    </row>
    <row r="67" spans="3:60" s="5" customFormat="1" ht="41.25" customHeight="1">
      <c r="C67" s="12" t="s">
        <v>223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>
        <v>2</v>
      </c>
      <c r="AQ67" s="15"/>
      <c r="AR67" s="15"/>
      <c r="AS67" s="15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9">
        <f t="shared" si="0"/>
        <v>2</v>
      </c>
      <c r="BF67" s="35"/>
      <c r="BG67" s="35"/>
      <c r="BH67" s="35"/>
    </row>
    <row r="68" spans="3:60" s="5" customFormat="1" ht="41.25" customHeight="1">
      <c r="C68" s="12" t="s">
        <v>224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>
        <v>2</v>
      </c>
      <c r="AQ68" s="15"/>
      <c r="AR68" s="15"/>
      <c r="AS68" s="15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9">
        <f t="shared" si="0"/>
        <v>2</v>
      </c>
      <c r="BF68" s="35"/>
      <c r="BG68" s="35"/>
      <c r="BH68" s="35"/>
    </row>
    <row r="69" spans="3:60" s="5" customFormat="1" ht="41.25" customHeight="1">
      <c r="C69" s="12" t="s">
        <v>82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>
        <v>1</v>
      </c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3"/>
      <c r="AU69" s="13"/>
      <c r="AV69" s="13"/>
      <c r="AW69" s="13">
        <v>1</v>
      </c>
      <c r="AX69" s="13"/>
      <c r="AY69" s="13"/>
      <c r="AZ69" s="13"/>
      <c r="BA69" s="13"/>
      <c r="BB69" s="13"/>
      <c r="BC69" s="13"/>
      <c r="BD69" s="13"/>
      <c r="BE69" s="19">
        <f t="shared" si="0"/>
        <v>2</v>
      </c>
      <c r="BF69" s="35"/>
      <c r="BG69" s="35"/>
      <c r="BH69" s="35"/>
    </row>
    <row r="70" spans="3:67" ht="57.75" customHeight="1">
      <c r="C70" s="12" t="s">
        <v>20</v>
      </c>
      <c r="D70" s="15" t="s">
        <v>225</v>
      </c>
      <c r="E70" s="15" t="s">
        <v>225</v>
      </c>
      <c r="F70" s="15" t="s">
        <v>225</v>
      </c>
      <c r="G70" s="15" t="s">
        <v>21</v>
      </c>
      <c r="H70" s="15" t="s">
        <v>225</v>
      </c>
      <c r="I70" s="15" t="s">
        <v>225</v>
      </c>
      <c r="J70" s="15" t="s">
        <v>225</v>
      </c>
      <c r="K70" s="15" t="s">
        <v>225</v>
      </c>
      <c r="L70" s="15" t="s">
        <v>225</v>
      </c>
      <c r="M70" s="15" t="s">
        <v>225</v>
      </c>
      <c r="N70" s="15" t="s">
        <v>225</v>
      </c>
      <c r="O70" s="15" t="s">
        <v>225</v>
      </c>
      <c r="P70" s="15" t="s">
        <v>21</v>
      </c>
      <c r="Q70" s="15" t="s">
        <v>21</v>
      </c>
      <c r="R70" s="15" t="s">
        <v>21</v>
      </c>
      <c r="S70" s="15" t="s">
        <v>21</v>
      </c>
      <c r="T70" s="15" t="s">
        <v>21</v>
      </c>
      <c r="U70" s="15" t="s">
        <v>21</v>
      </c>
      <c r="V70" s="15" t="s">
        <v>21</v>
      </c>
      <c r="W70" s="15" t="s">
        <v>21</v>
      </c>
      <c r="X70" s="15" t="s">
        <v>21</v>
      </c>
      <c r="Y70" s="15" t="s">
        <v>21</v>
      </c>
      <c r="Z70" s="15" t="s">
        <v>21</v>
      </c>
      <c r="AA70" s="15" t="s">
        <v>21</v>
      </c>
      <c r="AB70" s="15" t="s">
        <v>21</v>
      </c>
      <c r="AC70" s="15" t="s">
        <v>21</v>
      </c>
      <c r="AD70" s="15" t="s">
        <v>21</v>
      </c>
      <c r="AE70" s="15" t="s">
        <v>21</v>
      </c>
      <c r="AF70" s="15" t="s">
        <v>21</v>
      </c>
      <c r="AG70" s="15" t="s">
        <v>21</v>
      </c>
      <c r="AH70" s="15" t="s">
        <v>21</v>
      </c>
      <c r="AI70" s="15" t="s">
        <v>21</v>
      </c>
      <c r="AJ70" s="15" t="s">
        <v>21</v>
      </c>
      <c r="AK70" s="15" t="s">
        <v>21</v>
      </c>
      <c r="AL70" s="15" t="s">
        <v>21</v>
      </c>
      <c r="AM70" s="15" t="s">
        <v>21</v>
      </c>
      <c r="AN70" s="15" t="s">
        <v>21</v>
      </c>
      <c r="AO70" s="15" t="s">
        <v>21</v>
      </c>
      <c r="AP70" s="15" t="s">
        <v>21</v>
      </c>
      <c r="AQ70" s="15" t="s">
        <v>21</v>
      </c>
      <c r="AR70" s="15" t="s">
        <v>21</v>
      </c>
      <c r="AS70" s="15" t="s">
        <v>21</v>
      </c>
      <c r="AT70" s="15" t="s">
        <v>21</v>
      </c>
      <c r="AU70" s="15" t="s">
        <v>21</v>
      </c>
      <c r="AV70" s="15" t="s">
        <v>21</v>
      </c>
      <c r="AW70" s="15" t="s">
        <v>21</v>
      </c>
      <c r="AX70" s="15" t="s">
        <v>21</v>
      </c>
      <c r="AY70" s="15" t="s">
        <v>21</v>
      </c>
      <c r="AZ70" s="15" t="s">
        <v>21</v>
      </c>
      <c r="BA70" s="15" t="s">
        <v>21</v>
      </c>
      <c r="BB70" s="15" t="s">
        <v>21</v>
      </c>
      <c r="BC70" s="15" t="s">
        <v>21</v>
      </c>
      <c r="BD70" s="15" t="s">
        <v>21</v>
      </c>
      <c r="BI70" s="72"/>
      <c r="BJ70" s="72"/>
      <c r="BK70" s="72"/>
      <c r="BL70" s="72"/>
      <c r="BM70" s="72"/>
      <c r="BN70" s="72"/>
      <c r="BO70" s="72"/>
    </row>
  </sheetData>
  <sheetProtection selectLockedCells="1" selectUnlockedCells="1"/>
  <mergeCells count="7">
    <mergeCell ref="B40:B43"/>
    <mergeCell ref="D2:K2"/>
    <mergeCell ref="Q2:AC2"/>
    <mergeCell ref="BI5:BL5"/>
    <mergeCell ref="B8:B10"/>
    <mergeCell ref="B16:B17"/>
    <mergeCell ref="B30:B35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13"/>
</worksheet>
</file>

<file path=xl/worksheets/sheet5.xml><?xml version="1.0" encoding="utf-8"?>
<worksheet xmlns="http://schemas.openxmlformats.org/spreadsheetml/2006/main" xmlns:r="http://schemas.openxmlformats.org/officeDocument/2006/relationships">
  <dimension ref="B1:AR81"/>
  <sheetViews>
    <sheetView zoomScale="50" zoomScaleNormal="50" zoomScaleSheetLayoutView="50" zoomScalePageLayoutView="0" workbookViewId="0" topLeftCell="M1">
      <selection activeCell="AL13" sqref="AL13"/>
    </sheetView>
  </sheetViews>
  <sheetFormatPr defaultColWidth="9.00390625" defaultRowHeight="12.75"/>
  <cols>
    <col min="1" max="1" width="9.125" style="46" customWidth="1"/>
    <col min="2" max="2" width="9.625" style="46" customWidth="1"/>
    <col min="3" max="3" width="50.375" style="47" customWidth="1"/>
    <col min="4" max="24" width="12.375" style="47" customWidth="1"/>
    <col min="25" max="36" width="10.125" style="46" customWidth="1"/>
    <col min="37" max="40" width="15.00390625" style="46" customWidth="1"/>
    <col min="41" max="41" width="12.00390625" style="46" customWidth="1"/>
    <col min="42" max="16384" width="9.125" style="46" customWidth="1"/>
  </cols>
  <sheetData>
    <row r="1" ht="20.25">
      <c r="B1" s="46" t="s">
        <v>226</v>
      </c>
    </row>
    <row r="2" spans="3:25" ht="39.75" customHeight="1">
      <c r="C2" s="47" t="s">
        <v>3</v>
      </c>
      <c r="D2" s="302"/>
      <c r="E2" s="302"/>
      <c r="Y2" s="47"/>
    </row>
    <row r="3" spans="3:36" s="102" customFormat="1" ht="20.25">
      <c r="C3" s="103" t="s">
        <v>90</v>
      </c>
      <c r="D3" s="103"/>
      <c r="E3" s="103">
        <v>2.01</v>
      </c>
      <c r="F3" s="103" t="s">
        <v>227</v>
      </c>
      <c r="G3" s="103">
        <v>2.02</v>
      </c>
      <c r="H3" s="103">
        <v>2.03</v>
      </c>
      <c r="I3" s="103">
        <v>2.04</v>
      </c>
      <c r="J3" s="103">
        <v>2.05</v>
      </c>
      <c r="K3" s="103">
        <v>2.06</v>
      </c>
      <c r="L3" s="103">
        <v>2.07</v>
      </c>
      <c r="M3" s="103">
        <v>2.08</v>
      </c>
      <c r="N3" s="103">
        <v>2.09</v>
      </c>
      <c r="O3" s="103">
        <v>2.1</v>
      </c>
      <c r="P3" s="103">
        <v>2.11</v>
      </c>
      <c r="Q3" s="103">
        <v>2.12</v>
      </c>
      <c r="R3" s="103">
        <v>2.13</v>
      </c>
      <c r="S3" s="103">
        <v>2.14</v>
      </c>
      <c r="T3" s="103">
        <v>2.15</v>
      </c>
      <c r="U3" s="103">
        <v>2.16</v>
      </c>
      <c r="V3" s="103">
        <v>2.17</v>
      </c>
      <c r="W3" s="103">
        <v>2.18</v>
      </c>
      <c r="X3" s="103">
        <v>2.19</v>
      </c>
      <c r="Y3" s="103">
        <v>2.2</v>
      </c>
      <c r="Z3" s="103" t="s">
        <v>228</v>
      </c>
      <c r="AA3" s="103" t="s">
        <v>229</v>
      </c>
      <c r="AB3" s="103">
        <v>2.26</v>
      </c>
      <c r="AC3" s="103">
        <v>2.27</v>
      </c>
      <c r="AD3" s="103">
        <v>2.28</v>
      </c>
      <c r="AE3" s="103">
        <v>2.29</v>
      </c>
      <c r="AF3" s="103">
        <v>2.3</v>
      </c>
      <c r="AG3" s="103">
        <v>2.31</v>
      </c>
      <c r="AH3" s="103">
        <v>2.32</v>
      </c>
      <c r="AI3" s="104"/>
      <c r="AJ3" s="104"/>
    </row>
    <row r="4" spans="3:41" ht="111" customHeight="1">
      <c r="C4" s="53" t="s">
        <v>144</v>
      </c>
      <c r="D4" s="49" t="s">
        <v>148</v>
      </c>
      <c r="E4" s="105" t="s">
        <v>230</v>
      </c>
      <c r="F4" s="106" t="s">
        <v>231</v>
      </c>
      <c r="G4" s="105" t="s">
        <v>232</v>
      </c>
      <c r="H4" s="107" t="s">
        <v>233</v>
      </c>
      <c r="I4" s="108" t="s">
        <v>168</v>
      </c>
      <c r="J4" s="108" t="s">
        <v>234</v>
      </c>
      <c r="K4" s="109" t="s">
        <v>161</v>
      </c>
      <c r="L4" s="108" t="s">
        <v>235</v>
      </c>
      <c r="M4" s="108" t="s">
        <v>161</v>
      </c>
      <c r="N4" s="108" t="s">
        <v>235</v>
      </c>
      <c r="O4" s="108" t="s">
        <v>161</v>
      </c>
      <c r="P4" s="108" t="s">
        <v>235</v>
      </c>
      <c r="Q4" s="110" t="s">
        <v>236</v>
      </c>
      <c r="R4" s="108" t="s">
        <v>235</v>
      </c>
      <c r="S4" s="108" t="s">
        <v>237</v>
      </c>
      <c r="T4" s="108" t="s">
        <v>238</v>
      </c>
      <c r="U4" s="108" t="s">
        <v>239</v>
      </c>
      <c r="V4" s="108" t="s">
        <v>240</v>
      </c>
      <c r="W4" s="108" t="s">
        <v>168</v>
      </c>
      <c r="X4" s="108" t="s">
        <v>241</v>
      </c>
      <c r="Y4" s="108" t="s">
        <v>235</v>
      </c>
      <c r="Z4" s="108" t="s">
        <v>242</v>
      </c>
      <c r="AA4" s="108" t="s">
        <v>242</v>
      </c>
      <c r="AB4" s="108" t="s">
        <v>182</v>
      </c>
      <c r="AC4" s="108" t="s">
        <v>243</v>
      </c>
      <c r="AD4" s="108" t="s">
        <v>161</v>
      </c>
      <c r="AE4" s="108" t="s">
        <v>173</v>
      </c>
      <c r="AF4" s="108" t="s">
        <v>244</v>
      </c>
      <c r="AG4" s="108" t="s">
        <v>181</v>
      </c>
      <c r="AH4" s="108" t="s">
        <v>245</v>
      </c>
      <c r="AI4" s="52" t="s">
        <v>246</v>
      </c>
      <c r="AJ4" s="111"/>
      <c r="AK4" s="289" t="s">
        <v>13</v>
      </c>
      <c r="AL4" s="289"/>
      <c r="AM4" s="289"/>
      <c r="AN4" s="289"/>
      <c r="AO4" s="52" t="s">
        <v>14</v>
      </c>
    </row>
    <row r="5" spans="3:41" ht="41.25" customHeight="1">
      <c r="C5" s="53" t="s">
        <v>15</v>
      </c>
      <c r="D5" s="53" t="s">
        <v>16</v>
      </c>
      <c r="E5" s="44" t="s">
        <v>16</v>
      </c>
      <c r="F5" s="44" t="s">
        <v>16</v>
      </c>
      <c r="G5" s="44" t="s">
        <v>16</v>
      </c>
      <c r="H5" s="112" t="s">
        <v>16</v>
      </c>
      <c r="I5" s="113" t="s">
        <v>19</v>
      </c>
      <c r="J5" s="113" t="s">
        <v>19</v>
      </c>
      <c r="K5" s="44" t="s">
        <v>17</v>
      </c>
      <c r="L5" s="44" t="s">
        <v>16</v>
      </c>
      <c r="M5" s="44" t="s">
        <v>17</v>
      </c>
      <c r="N5" s="44" t="s">
        <v>16</v>
      </c>
      <c r="O5" s="44" t="s">
        <v>17</v>
      </c>
      <c r="P5" s="44" t="s">
        <v>16</v>
      </c>
      <c r="Q5" s="44" t="s">
        <v>17</v>
      </c>
      <c r="R5" s="44" t="s">
        <v>16</v>
      </c>
      <c r="S5" s="44" t="s">
        <v>16</v>
      </c>
      <c r="T5" s="113" t="s">
        <v>19</v>
      </c>
      <c r="U5" s="113" t="s">
        <v>19</v>
      </c>
      <c r="V5" s="44" t="s">
        <v>17</v>
      </c>
      <c r="W5" s="113" t="s">
        <v>19</v>
      </c>
      <c r="X5" s="44" t="s">
        <v>16</v>
      </c>
      <c r="Y5" s="44" t="s">
        <v>16</v>
      </c>
      <c r="Z5" s="44" t="s">
        <v>16</v>
      </c>
      <c r="AA5" s="44" t="s">
        <v>16</v>
      </c>
      <c r="AB5" s="44" t="s">
        <v>17</v>
      </c>
      <c r="AC5" s="44" t="s">
        <v>16</v>
      </c>
      <c r="AD5" s="44" t="s">
        <v>17</v>
      </c>
      <c r="AE5" s="44" t="s">
        <v>17</v>
      </c>
      <c r="AF5" s="113" t="s">
        <v>16</v>
      </c>
      <c r="AG5" s="113" t="s">
        <v>16</v>
      </c>
      <c r="AH5" s="44" t="s">
        <v>16</v>
      </c>
      <c r="AI5" s="44"/>
      <c r="AJ5" s="114"/>
      <c r="AK5" s="44" t="s">
        <v>18</v>
      </c>
      <c r="AL5" s="44" t="s">
        <v>16</v>
      </c>
      <c r="AM5" s="44" t="s">
        <v>19</v>
      </c>
      <c r="AN5" s="44" t="s">
        <v>17</v>
      </c>
      <c r="AO5" s="44"/>
    </row>
    <row r="6" spans="3:41" ht="50.25" customHeight="1">
      <c r="C6" s="12" t="s">
        <v>20</v>
      </c>
      <c r="D6" s="12" t="s">
        <v>21</v>
      </c>
      <c r="E6" s="12" t="s">
        <v>21</v>
      </c>
      <c r="F6" s="12" t="s">
        <v>21</v>
      </c>
      <c r="G6" s="12" t="s">
        <v>21</v>
      </c>
      <c r="H6" s="12" t="s">
        <v>21</v>
      </c>
      <c r="I6" s="12" t="s">
        <v>21</v>
      </c>
      <c r="J6" s="12" t="s">
        <v>21</v>
      </c>
      <c r="K6" s="12" t="s">
        <v>21</v>
      </c>
      <c r="L6" s="12" t="s">
        <v>21</v>
      </c>
      <c r="M6" s="12" t="s">
        <v>21</v>
      </c>
      <c r="N6" s="12" t="s">
        <v>21</v>
      </c>
      <c r="O6" s="12" t="s">
        <v>21</v>
      </c>
      <c r="P6" s="12" t="s">
        <v>21</v>
      </c>
      <c r="Q6" s="12" t="s">
        <v>21</v>
      </c>
      <c r="R6" s="12" t="s">
        <v>21</v>
      </c>
      <c r="S6" s="12" t="s">
        <v>21</v>
      </c>
      <c r="T6" s="12" t="s">
        <v>21</v>
      </c>
      <c r="U6" s="12" t="s">
        <v>21</v>
      </c>
      <c r="V6" s="12" t="s">
        <v>21</v>
      </c>
      <c r="W6" s="12" t="s">
        <v>21</v>
      </c>
      <c r="X6" s="12" t="s">
        <v>21</v>
      </c>
      <c r="Y6" s="12" t="s">
        <v>21</v>
      </c>
      <c r="Z6" s="12" t="s">
        <v>21</v>
      </c>
      <c r="AA6" s="12" t="s">
        <v>21</v>
      </c>
      <c r="AB6" s="12" t="s">
        <v>21</v>
      </c>
      <c r="AC6" s="12" t="s">
        <v>21</v>
      </c>
      <c r="AD6" s="12" t="s">
        <v>21</v>
      </c>
      <c r="AE6" s="12" t="s">
        <v>21</v>
      </c>
      <c r="AF6" s="12" t="s">
        <v>21</v>
      </c>
      <c r="AG6" s="12" t="s">
        <v>21</v>
      </c>
      <c r="AH6" s="12" t="s">
        <v>21</v>
      </c>
      <c r="AI6" s="12" t="s">
        <v>21</v>
      </c>
      <c r="AK6" s="56">
        <v>0</v>
      </c>
      <c r="AL6" s="56">
        <f>SUM(D7+E7+F7+G7+H7+L7+N7+P7+R7+X7+S9+Y7+Z7+AA7+AC7+AF7+AG9+AH9)</f>
        <v>370.5</v>
      </c>
      <c r="AM6" s="56">
        <f>SUM(I7+J7+T8+U7+W7)</f>
        <v>58.23</v>
      </c>
      <c r="AN6" s="56">
        <f>SUM(K9+M9+O9+Q9+V9+AB9+AD9+AE9)</f>
        <v>50.739999999999995</v>
      </c>
      <c r="AO6" s="56">
        <f>SUM(AK6:AN6)</f>
        <v>479.47</v>
      </c>
    </row>
    <row r="7" spans="2:37" ht="41.25" customHeight="1">
      <c r="B7" s="291" t="s">
        <v>22</v>
      </c>
      <c r="C7" s="53" t="s">
        <v>247</v>
      </c>
      <c r="D7" s="115">
        <v>111.8</v>
      </c>
      <c r="E7" s="116">
        <v>10.05</v>
      </c>
      <c r="F7" s="116">
        <v>5.67</v>
      </c>
      <c r="G7" s="116">
        <v>4.1</v>
      </c>
      <c r="H7" s="117">
        <v>43.48</v>
      </c>
      <c r="I7" s="118">
        <v>2.91</v>
      </c>
      <c r="J7" s="118">
        <v>17.04</v>
      </c>
      <c r="K7" s="118"/>
      <c r="L7" s="118">
        <v>19.02</v>
      </c>
      <c r="M7" s="56"/>
      <c r="N7" s="118">
        <v>25.03</v>
      </c>
      <c r="O7" s="56"/>
      <c r="P7" s="118">
        <v>20.94</v>
      </c>
      <c r="Q7" s="56"/>
      <c r="R7" s="118">
        <v>20.11</v>
      </c>
      <c r="S7" s="56"/>
      <c r="T7" s="118"/>
      <c r="U7" s="118">
        <v>14.29</v>
      </c>
      <c r="V7" s="56"/>
      <c r="W7" s="118">
        <v>7.05</v>
      </c>
      <c r="X7" s="118">
        <v>24.13</v>
      </c>
      <c r="Y7" s="118">
        <v>17.3</v>
      </c>
      <c r="Z7" s="118">
        <v>10.35</v>
      </c>
      <c r="AA7" s="118">
        <v>10.32</v>
      </c>
      <c r="AB7" s="118"/>
      <c r="AC7" s="118">
        <v>14.83</v>
      </c>
      <c r="AD7" s="44"/>
      <c r="AE7" s="118"/>
      <c r="AF7" s="118">
        <v>11.8</v>
      </c>
      <c r="AG7" s="118"/>
      <c r="AH7" s="118"/>
      <c r="AI7" s="44">
        <f aca="true" t="shared" si="0" ref="AI7:AI80">SUM(D7:AH7)</f>
        <v>390.2200000000001</v>
      </c>
      <c r="AJ7" s="119"/>
      <c r="AK7" s="120"/>
    </row>
    <row r="8" spans="2:41" ht="41.25" customHeight="1">
      <c r="B8" s="291"/>
      <c r="C8" s="44" t="s">
        <v>248</v>
      </c>
      <c r="D8" s="121"/>
      <c r="E8" s="116"/>
      <c r="F8" s="116"/>
      <c r="G8" s="116"/>
      <c r="H8" s="117"/>
      <c r="I8" s="44"/>
      <c r="J8" s="118"/>
      <c r="K8" s="118"/>
      <c r="L8" s="118"/>
      <c r="M8" s="56"/>
      <c r="N8" s="118"/>
      <c r="O8" s="56"/>
      <c r="P8" s="118"/>
      <c r="Q8" s="56"/>
      <c r="R8" s="118"/>
      <c r="S8" s="56"/>
      <c r="T8" s="118">
        <v>16.94</v>
      </c>
      <c r="U8" s="118"/>
      <c r="V8" s="56"/>
      <c r="W8" s="118"/>
      <c r="X8" s="118"/>
      <c r="Y8" s="118"/>
      <c r="Z8" s="118"/>
      <c r="AA8" s="118"/>
      <c r="AB8" s="118"/>
      <c r="AC8" s="118"/>
      <c r="AD8" s="44"/>
      <c r="AE8" s="118"/>
      <c r="AF8" s="118"/>
      <c r="AG8" s="118"/>
      <c r="AH8" s="118"/>
      <c r="AI8" s="44">
        <f t="shared" si="0"/>
        <v>16.94</v>
      </c>
      <c r="AJ8" s="122"/>
      <c r="AK8" s="123"/>
      <c r="AL8" s="123"/>
      <c r="AM8" s="123"/>
      <c r="AN8" s="123"/>
      <c r="AO8" s="123"/>
    </row>
    <row r="9" spans="2:44" ht="42.75" customHeight="1">
      <c r="B9" s="291"/>
      <c r="C9" s="53" t="s">
        <v>249</v>
      </c>
      <c r="D9" s="53"/>
      <c r="E9" s="56"/>
      <c r="F9" s="56"/>
      <c r="G9" s="56"/>
      <c r="H9" s="124"/>
      <c r="I9" s="53"/>
      <c r="J9" s="118"/>
      <c r="K9" s="118">
        <v>5.15</v>
      </c>
      <c r="L9" s="56"/>
      <c r="M9" s="118">
        <v>4.38</v>
      </c>
      <c r="N9" s="56"/>
      <c r="O9" s="118">
        <v>6.13</v>
      </c>
      <c r="P9" s="56"/>
      <c r="Q9" s="118">
        <v>9.63</v>
      </c>
      <c r="R9" s="56"/>
      <c r="S9" s="118">
        <v>4.3</v>
      </c>
      <c r="T9" s="118"/>
      <c r="U9" s="118"/>
      <c r="V9" s="118">
        <v>4.5</v>
      </c>
      <c r="W9" s="118"/>
      <c r="X9" s="56"/>
      <c r="Y9" s="56"/>
      <c r="Z9" s="56"/>
      <c r="AA9" s="56"/>
      <c r="AB9" s="118">
        <v>13.86</v>
      </c>
      <c r="AC9" s="56"/>
      <c r="AD9" s="118">
        <v>2.29</v>
      </c>
      <c r="AE9" s="118">
        <v>4.8</v>
      </c>
      <c r="AF9" s="118"/>
      <c r="AG9" s="118">
        <v>4.2</v>
      </c>
      <c r="AH9" s="118">
        <v>13.07</v>
      </c>
      <c r="AI9" s="44">
        <f t="shared" si="0"/>
        <v>72.31</v>
      </c>
      <c r="AJ9" s="122"/>
      <c r="AK9" s="125"/>
      <c r="AL9" s="126"/>
      <c r="AM9" s="127"/>
      <c r="AN9" s="128"/>
      <c r="AO9" s="128"/>
      <c r="AP9" s="128"/>
      <c r="AQ9" s="129"/>
      <c r="AR9" s="122"/>
    </row>
    <row r="10" spans="3:44" ht="41.25" customHeight="1">
      <c r="C10" s="53" t="s">
        <v>25</v>
      </c>
      <c r="D10" s="53"/>
      <c r="E10" s="44"/>
      <c r="F10" s="44"/>
      <c r="G10" s="44"/>
      <c r="H10" s="112">
        <v>1</v>
      </c>
      <c r="I10" s="53">
        <v>1</v>
      </c>
      <c r="J10" s="44">
        <v>1</v>
      </c>
      <c r="K10" s="44">
        <v>1</v>
      </c>
      <c r="L10" s="44">
        <v>1</v>
      </c>
      <c r="M10" s="44">
        <v>1</v>
      </c>
      <c r="N10" s="44"/>
      <c r="O10" s="44">
        <v>1</v>
      </c>
      <c r="P10" s="44">
        <v>1</v>
      </c>
      <c r="Q10" s="44">
        <v>1</v>
      </c>
      <c r="R10" s="44">
        <v>1</v>
      </c>
      <c r="S10" s="44">
        <v>1</v>
      </c>
      <c r="T10" s="44">
        <v>1</v>
      </c>
      <c r="U10" s="44">
        <v>1</v>
      </c>
      <c r="V10" s="44">
        <v>1</v>
      </c>
      <c r="W10" s="44">
        <v>1</v>
      </c>
      <c r="X10" s="44">
        <v>1</v>
      </c>
      <c r="Y10" s="44">
        <v>1</v>
      </c>
      <c r="Z10" s="44"/>
      <c r="AA10" s="44"/>
      <c r="AB10" s="44">
        <v>1</v>
      </c>
      <c r="AC10" s="44">
        <v>1</v>
      </c>
      <c r="AD10" s="44">
        <v>1</v>
      </c>
      <c r="AE10" s="44">
        <v>1</v>
      </c>
      <c r="AF10" s="44">
        <v>1</v>
      </c>
      <c r="AG10" s="44">
        <v>1</v>
      </c>
      <c r="AH10" s="44">
        <v>1</v>
      </c>
      <c r="AI10" s="44">
        <f t="shared" si="0"/>
        <v>24</v>
      </c>
      <c r="AJ10" s="122"/>
      <c r="AK10" s="125"/>
      <c r="AL10" s="126"/>
      <c r="AM10" s="130"/>
      <c r="AN10" s="125"/>
      <c r="AO10" s="131"/>
      <c r="AP10" s="126"/>
      <c r="AQ10" s="132"/>
      <c r="AR10" s="125"/>
    </row>
    <row r="11" spans="3:44" ht="41.25" customHeight="1">
      <c r="C11" s="53" t="s">
        <v>71</v>
      </c>
      <c r="D11" s="53"/>
      <c r="E11" s="44"/>
      <c r="F11" s="44"/>
      <c r="G11" s="44"/>
      <c r="H11" s="112"/>
      <c r="I11" s="5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>
        <v>1</v>
      </c>
      <c r="U11" s="44">
        <v>1</v>
      </c>
      <c r="V11" s="44"/>
      <c r="W11" s="44"/>
      <c r="X11" s="44"/>
      <c r="Y11" s="44"/>
      <c r="Z11" s="44"/>
      <c r="AA11" s="44"/>
      <c r="AB11" s="44"/>
      <c r="AC11" s="44">
        <v>1</v>
      </c>
      <c r="AD11" s="44"/>
      <c r="AE11" s="44"/>
      <c r="AF11" s="44">
        <v>1</v>
      </c>
      <c r="AG11" s="44"/>
      <c r="AH11" s="44">
        <v>1</v>
      </c>
      <c r="AI11" s="44">
        <f t="shared" si="0"/>
        <v>5</v>
      </c>
      <c r="AJ11" s="122"/>
      <c r="AK11" s="125"/>
      <c r="AL11" s="126"/>
      <c r="AM11" s="130"/>
      <c r="AN11" s="125"/>
      <c r="AO11" s="131"/>
      <c r="AP11" s="126"/>
      <c r="AQ11" s="132"/>
      <c r="AR11" s="125"/>
    </row>
    <row r="12" spans="3:44" ht="41.25" customHeight="1">
      <c r="C12" s="53" t="s">
        <v>27</v>
      </c>
      <c r="D12" s="53"/>
      <c r="E12" s="44"/>
      <c r="F12" s="44"/>
      <c r="G12" s="44"/>
      <c r="H12" s="112"/>
      <c r="I12" s="53"/>
      <c r="J12" s="44"/>
      <c r="K12" s="133"/>
      <c r="L12" s="44"/>
      <c r="M12" s="44">
        <v>1</v>
      </c>
      <c r="N12" s="44"/>
      <c r="O12" s="44">
        <v>1</v>
      </c>
      <c r="P12" s="44"/>
      <c r="Q12" s="44">
        <v>1</v>
      </c>
      <c r="R12" s="44"/>
      <c r="S12" s="44"/>
      <c r="T12" s="44"/>
      <c r="U12" s="44"/>
      <c r="V12" s="44">
        <v>1</v>
      </c>
      <c r="W12" s="44"/>
      <c r="X12" s="113"/>
      <c r="Y12" s="44"/>
      <c r="Z12" s="44"/>
      <c r="AA12" s="44"/>
      <c r="AB12" s="44">
        <v>1</v>
      </c>
      <c r="AC12" s="134"/>
      <c r="AD12" s="113">
        <v>1</v>
      </c>
      <c r="AE12" s="118">
        <v>1</v>
      </c>
      <c r="AF12" s="44"/>
      <c r="AG12" s="135"/>
      <c r="AH12" s="44"/>
      <c r="AI12" s="44">
        <f t="shared" si="0"/>
        <v>7</v>
      </c>
      <c r="AJ12" s="122"/>
      <c r="AN12" s="132"/>
      <c r="AO12" s="123"/>
      <c r="AP12" s="132"/>
      <c r="AQ12" s="132"/>
      <c r="AR12" s="125"/>
    </row>
    <row r="13" spans="2:44" ht="41.25" customHeight="1">
      <c r="B13" s="291" t="s">
        <v>74</v>
      </c>
      <c r="C13" s="53" t="s">
        <v>250</v>
      </c>
      <c r="D13" s="53"/>
      <c r="E13" s="56"/>
      <c r="F13" s="56"/>
      <c r="G13" s="56"/>
      <c r="H13" s="112">
        <v>1.8</v>
      </c>
      <c r="I13" s="53">
        <v>1.42</v>
      </c>
      <c r="J13" s="56"/>
      <c r="K13" s="133"/>
      <c r="L13" s="44">
        <v>1.77</v>
      </c>
      <c r="M13" s="44"/>
      <c r="N13" s="133"/>
      <c r="O13" s="44"/>
      <c r="P13" s="113">
        <v>2.64</v>
      </c>
      <c r="Q13" s="118"/>
      <c r="R13" s="113">
        <v>2.09</v>
      </c>
      <c r="S13" s="134"/>
      <c r="T13" s="56"/>
      <c r="U13" s="56">
        <v>1.85</v>
      </c>
      <c r="V13" s="134"/>
      <c r="W13" s="44">
        <v>2.55</v>
      </c>
      <c r="X13" s="113">
        <v>3.6</v>
      </c>
      <c r="Y13" s="56">
        <v>4.65</v>
      </c>
      <c r="Z13" s="56"/>
      <c r="AA13" s="56"/>
      <c r="AB13" s="44"/>
      <c r="AC13" s="134">
        <v>1.58</v>
      </c>
      <c r="AD13" s="113"/>
      <c r="AE13" s="118"/>
      <c r="AF13" s="44"/>
      <c r="AG13" s="118"/>
      <c r="AH13" s="44"/>
      <c r="AI13" s="44">
        <f t="shared" si="0"/>
        <v>23.950000000000003</v>
      </c>
      <c r="AJ13" s="122"/>
      <c r="AN13" s="136"/>
      <c r="AO13" s="136"/>
      <c r="AP13" s="136"/>
      <c r="AQ13" s="136"/>
      <c r="AR13" s="122"/>
    </row>
    <row r="14" spans="2:44" ht="41.25" customHeight="1">
      <c r="B14" s="291"/>
      <c r="C14" s="53" t="s">
        <v>251</v>
      </c>
      <c r="D14" s="53"/>
      <c r="E14" s="56"/>
      <c r="F14" s="56"/>
      <c r="G14" s="56"/>
      <c r="H14" s="112"/>
      <c r="I14" s="53"/>
      <c r="J14" s="56">
        <v>25.56</v>
      </c>
      <c r="K14" s="133">
        <v>12.88</v>
      </c>
      <c r="L14" s="44"/>
      <c r="M14" s="44">
        <v>11.17</v>
      </c>
      <c r="N14" s="133"/>
      <c r="O14" s="44">
        <v>13.09</v>
      </c>
      <c r="P14" s="113"/>
      <c r="Q14" s="118">
        <v>16.91</v>
      </c>
      <c r="R14" s="113"/>
      <c r="S14" s="137">
        <v>10.97</v>
      </c>
      <c r="T14" s="56">
        <v>32.53</v>
      </c>
      <c r="U14" s="56"/>
      <c r="V14" s="134">
        <v>11.48</v>
      </c>
      <c r="W14" s="44"/>
      <c r="X14" s="113"/>
      <c r="Y14" s="56"/>
      <c r="Z14" s="56"/>
      <c r="AA14" s="56"/>
      <c r="AB14" s="44">
        <v>23.34</v>
      </c>
      <c r="AC14" s="134"/>
      <c r="AD14" s="113">
        <v>5.73</v>
      </c>
      <c r="AE14" s="118">
        <v>12</v>
      </c>
      <c r="AF14" s="44">
        <v>21.24</v>
      </c>
      <c r="AG14" s="118">
        <v>10.71</v>
      </c>
      <c r="AH14" s="44">
        <v>26.14</v>
      </c>
      <c r="AI14" s="44">
        <f t="shared" si="0"/>
        <v>233.75</v>
      </c>
      <c r="AJ14" s="122"/>
      <c r="AN14" s="136"/>
      <c r="AO14" s="136"/>
      <c r="AP14" s="136"/>
      <c r="AQ14" s="136"/>
      <c r="AR14" s="122"/>
    </row>
    <row r="15" spans="3:36" ht="41.25" customHeight="1">
      <c r="C15" s="53" t="s">
        <v>189</v>
      </c>
      <c r="D15" s="53"/>
      <c r="E15" s="44"/>
      <c r="F15" s="44"/>
      <c r="G15" s="44"/>
      <c r="H15" s="112"/>
      <c r="I15" s="53"/>
      <c r="J15" s="44"/>
      <c r="K15" s="133">
        <v>1</v>
      </c>
      <c r="L15" s="44"/>
      <c r="M15" s="44">
        <v>1</v>
      </c>
      <c r="N15" s="133"/>
      <c r="O15" s="44">
        <v>1</v>
      </c>
      <c r="P15" s="113"/>
      <c r="Q15" s="118">
        <v>1</v>
      </c>
      <c r="R15" s="113"/>
      <c r="S15" s="137"/>
      <c r="T15" s="44"/>
      <c r="U15" s="44"/>
      <c r="V15" s="137">
        <v>1</v>
      </c>
      <c r="W15" s="44"/>
      <c r="X15" s="113"/>
      <c r="Y15" s="44"/>
      <c r="Z15" s="44"/>
      <c r="AA15" s="44"/>
      <c r="AB15" s="44"/>
      <c r="AC15" s="138"/>
      <c r="AD15" s="134">
        <v>1</v>
      </c>
      <c r="AE15" s="118"/>
      <c r="AF15" s="44"/>
      <c r="AG15" s="118"/>
      <c r="AH15" s="44"/>
      <c r="AI15" s="44">
        <f t="shared" si="0"/>
        <v>6</v>
      </c>
      <c r="AJ15" s="122"/>
    </row>
    <row r="16" spans="3:36" ht="41.25" customHeight="1">
      <c r="C16" s="53" t="s">
        <v>252</v>
      </c>
      <c r="D16" s="53"/>
      <c r="E16" s="44"/>
      <c r="F16" s="44"/>
      <c r="G16" s="44"/>
      <c r="H16" s="112"/>
      <c r="I16" s="53"/>
      <c r="J16" s="44"/>
      <c r="K16" s="133"/>
      <c r="L16" s="44"/>
      <c r="M16" s="44"/>
      <c r="N16" s="133"/>
      <c r="O16" s="44"/>
      <c r="P16" s="113"/>
      <c r="Q16" s="118"/>
      <c r="R16" s="113"/>
      <c r="S16" s="137"/>
      <c r="T16" s="44"/>
      <c r="U16" s="44"/>
      <c r="V16" s="137"/>
      <c r="W16" s="44"/>
      <c r="X16" s="113"/>
      <c r="Y16" s="44"/>
      <c r="Z16" s="44"/>
      <c r="AA16" s="44"/>
      <c r="AB16" s="44">
        <v>1</v>
      </c>
      <c r="AC16" s="138"/>
      <c r="AD16" s="134"/>
      <c r="AE16" s="118"/>
      <c r="AF16" s="44"/>
      <c r="AG16" s="118"/>
      <c r="AH16" s="44"/>
      <c r="AI16" s="44">
        <f t="shared" si="0"/>
        <v>1</v>
      </c>
      <c r="AJ16" s="122"/>
    </row>
    <row r="17" spans="3:36" ht="41.25" customHeight="1">
      <c r="C17" s="53" t="s">
        <v>253</v>
      </c>
      <c r="D17" s="53"/>
      <c r="E17" s="44"/>
      <c r="F17" s="44"/>
      <c r="G17" s="44"/>
      <c r="H17" s="112"/>
      <c r="I17" s="53"/>
      <c r="J17" s="44"/>
      <c r="K17" s="133"/>
      <c r="L17" s="44"/>
      <c r="M17" s="44"/>
      <c r="N17" s="133"/>
      <c r="O17" s="44"/>
      <c r="P17" s="113"/>
      <c r="Q17" s="118"/>
      <c r="R17" s="134"/>
      <c r="S17" s="138"/>
      <c r="T17" s="44"/>
      <c r="U17" s="44"/>
      <c r="V17" s="134"/>
      <c r="W17" s="44"/>
      <c r="X17" s="113">
        <v>1</v>
      </c>
      <c r="Y17" s="44">
        <v>1</v>
      </c>
      <c r="Z17" s="44"/>
      <c r="AA17" s="44"/>
      <c r="AB17" s="44"/>
      <c r="AC17" s="134"/>
      <c r="AD17" s="113"/>
      <c r="AE17" s="118"/>
      <c r="AF17" s="44"/>
      <c r="AG17" s="118"/>
      <c r="AH17" s="44"/>
      <c r="AI17" s="44">
        <f t="shared" si="0"/>
        <v>2</v>
      </c>
      <c r="AJ17" s="122"/>
    </row>
    <row r="18" spans="3:36" ht="41.25" customHeight="1">
      <c r="C18" s="53" t="s">
        <v>32</v>
      </c>
      <c r="D18" s="53"/>
      <c r="E18" s="44">
        <v>1</v>
      </c>
      <c r="F18" s="44">
        <v>1</v>
      </c>
      <c r="G18" s="44"/>
      <c r="H18" s="112"/>
      <c r="I18" s="53">
        <v>1</v>
      </c>
      <c r="J18" s="44">
        <v>1</v>
      </c>
      <c r="K18" s="133">
        <v>1</v>
      </c>
      <c r="L18" s="44">
        <v>1</v>
      </c>
      <c r="M18" s="44">
        <v>1</v>
      </c>
      <c r="N18" s="133">
        <v>1</v>
      </c>
      <c r="O18" s="44">
        <v>1</v>
      </c>
      <c r="P18" s="113">
        <v>1</v>
      </c>
      <c r="Q18" s="118">
        <v>1</v>
      </c>
      <c r="R18" s="138">
        <v>1</v>
      </c>
      <c r="S18" s="138"/>
      <c r="T18" s="44">
        <v>2</v>
      </c>
      <c r="U18" s="44">
        <v>2</v>
      </c>
      <c r="V18" s="134">
        <v>1</v>
      </c>
      <c r="W18" s="44">
        <v>2</v>
      </c>
      <c r="X18" s="113">
        <v>1</v>
      </c>
      <c r="Y18" s="44">
        <v>1</v>
      </c>
      <c r="Z18" s="44"/>
      <c r="AA18" s="44"/>
      <c r="AB18" s="44">
        <v>1</v>
      </c>
      <c r="AC18" s="134">
        <v>1</v>
      </c>
      <c r="AD18" s="113">
        <v>1</v>
      </c>
      <c r="AE18" s="118">
        <v>1</v>
      </c>
      <c r="AF18" s="44">
        <v>1</v>
      </c>
      <c r="AG18" s="118">
        <v>2</v>
      </c>
      <c r="AH18" s="44">
        <v>2</v>
      </c>
      <c r="AI18" s="44">
        <f t="shared" si="0"/>
        <v>30</v>
      </c>
      <c r="AJ18" s="122"/>
    </row>
    <row r="19" spans="3:36" ht="41.25" customHeight="1">
      <c r="C19" s="53" t="s">
        <v>191</v>
      </c>
      <c r="D19" s="53"/>
      <c r="E19" s="44"/>
      <c r="F19" s="44"/>
      <c r="G19" s="44"/>
      <c r="H19" s="112"/>
      <c r="I19" s="53"/>
      <c r="J19" s="44"/>
      <c r="K19" s="133"/>
      <c r="L19" s="44"/>
      <c r="M19" s="44"/>
      <c r="N19" s="133">
        <v>1</v>
      </c>
      <c r="O19" s="44"/>
      <c r="P19" s="113">
        <v>1</v>
      </c>
      <c r="Q19" s="118"/>
      <c r="R19" s="138">
        <v>1</v>
      </c>
      <c r="S19" s="138"/>
      <c r="T19" s="44"/>
      <c r="U19" s="44"/>
      <c r="V19" s="134"/>
      <c r="W19" s="44"/>
      <c r="X19" s="56"/>
      <c r="Y19" s="44"/>
      <c r="Z19" s="44"/>
      <c r="AA19" s="44"/>
      <c r="AB19" s="44"/>
      <c r="AC19" s="133"/>
      <c r="AD19" s="133"/>
      <c r="AE19" s="56"/>
      <c r="AF19" s="44"/>
      <c r="AG19" s="56"/>
      <c r="AH19" s="44"/>
      <c r="AI19" s="44">
        <f t="shared" si="0"/>
        <v>3</v>
      </c>
      <c r="AJ19" s="122"/>
    </row>
    <row r="20" spans="3:36" ht="41.25" customHeight="1">
      <c r="C20" s="53" t="s">
        <v>254</v>
      </c>
      <c r="D20" s="53">
        <v>1</v>
      </c>
      <c r="E20" s="44"/>
      <c r="F20" s="44"/>
      <c r="G20" s="44"/>
      <c r="H20" s="112"/>
      <c r="I20" s="53"/>
      <c r="J20" s="44"/>
      <c r="K20" s="133"/>
      <c r="L20" s="44"/>
      <c r="M20" s="44"/>
      <c r="N20" s="133"/>
      <c r="O20" s="44"/>
      <c r="P20" s="113"/>
      <c r="Q20" s="118"/>
      <c r="R20" s="138"/>
      <c r="S20" s="138"/>
      <c r="T20" s="44"/>
      <c r="U20" s="44"/>
      <c r="V20" s="139"/>
      <c r="W20" s="44"/>
      <c r="X20" s="133"/>
      <c r="Y20" s="44"/>
      <c r="Z20" s="44"/>
      <c r="AA20" s="44"/>
      <c r="AB20" s="44"/>
      <c r="AC20" s="133"/>
      <c r="AD20" s="133"/>
      <c r="AE20" s="133"/>
      <c r="AF20" s="44"/>
      <c r="AG20" s="44"/>
      <c r="AH20" s="44"/>
      <c r="AI20" s="44">
        <f t="shared" si="0"/>
        <v>1</v>
      </c>
      <c r="AJ20" s="122"/>
    </row>
    <row r="21" spans="3:36" ht="41.25" customHeight="1">
      <c r="C21" s="53" t="s">
        <v>193</v>
      </c>
      <c r="D21" s="53"/>
      <c r="E21" s="44"/>
      <c r="F21" s="44"/>
      <c r="G21" s="44"/>
      <c r="H21" s="112"/>
      <c r="I21" s="53"/>
      <c r="J21" s="44"/>
      <c r="K21" s="133"/>
      <c r="L21" s="44"/>
      <c r="M21" s="44"/>
      <c r="N21" s="133"/>
      <c r="O21" s="44"/>
      <c r="P21" s="113"/>
      <c r="Q21" s="118"/>
      <c r="R21" s="113"/>
      <c r="S21" s="134"/>
      <c r="T21" s="44"/>
      <c r="U21" s="44"/>
      <c r="V21" s="134"/>
      <c r="W21" s="44"/>
      <c r="X21" s="133"/>
      <c r="Y21" s="44"/>
      <c r="Z21" s="44"/>
      <c r="AA21" s="44"/>
      <c r="AB21" s="44"/>
      <c r="AC21" s="133"/>
      <c r="AD21" s="133"/>
      <c r="AE21" s="133"/>
      <c r="AF21" s="44"/>
      <c r="AG21" s="44"/>
      <c r="AH21" s="44"/>
      <c r="AI21" s="44">
        <f t="shared" si="0"/>
        <v>0</v>
      </c>
      <c r="AJ21" s="122"/>
    </row>
    <row r="22" spans="3:36" ht="41.25" customHeight="1">
      <c r="C22" s="53" t="s">
        <v>194</v>
      </c>
      <c r="D22" s="53"/>
      <c r="E22" s="44"/>
      <c r="F22" s="44"/>
      <c r="G22" s="44"/>
      <c r="H22" s="112"/>
      <c r="I22" s="53"/>
      <c r="J22" s="44"/>
      <c r="K22" s="133"/>
      <c r="L22" s="44"/>
      <c r="M22" s="44"/>
      <c r="N22" s="133"/>
      <c r="O22" s="44"/>
      <c r="P22" s="113"/>
      <c r="Q22" s="118"/>
      <c r="R22" s="113"/>
      <c r="S22" s="134"/>
      <c r="T22" s="44"/>
      <c r="U22" s="44"/>
      <c r="V22" s="44"/>
      <c r="W22" s="44"/>
      <c r="X22" s="133"/>
      <c r="Y22" s="44"/>
      <c r="Z22" s="44"/>
      <c r="AA22" s="44"/>
      <c r="AB22" s="44"/>
      <c r="AC22" s="133"/>
      <c r="AD22" s="133"/>
      <c r="AE22" s="133"/>
      <c r="AF22" s="44"/>
      <c r="AG22" s="44"/>
      <c r="AH22" s="44"/>
      <c r="AI22" s="44">
        <f t="shared" si="0"/>
        <v>0</v>
      </c>
      <c r="AJ22" s="122"/>
    </row>
    <row r="23" spans="3:36" ht="41.25" customHeight="1">
      <c r="C23" s="53" t="s">
        <v>195</v>
      </c>
      <c r="D23" s="53"/>
      <c r="E23" s="44"/>
      <c r="F23" s="44"/>
      <c r="G23" s="44"/>
      <c r="H23" s="112"/>
      <c r="I23" s="53"/>
      <c r="J23" s="44"/>
      <c r="K23" s="133"/>
      <c r="L23" s="44"/>
      <c r="M23" s="44"/>
      <c r="N23" s="133"/>
      <c r="O23" s="44"/>
      <c r="P23" s="113"/>
      <c r="Q23" s="118"/>
      <c r="R23" s="113"/>
      <c r="S23" s="134"/>
      <c r="T23" s="44"/>
      <c r="U23" s="44"/>
      <c r="V23" s="44"/>
      <c r="W23" s="44"/>
      <c r="X23" s="133"/>
      <c r="Y23" s="44"/>
      <c r="Z23" s="44"/>
      <c r="AA23" s="44"/>
      <c r="AB23" s="44"/>
      <c r="AC23" s="133"/>
      <c r="AD23" s="133"/>
      <c r="AE23" s="133"/>
      <c r="AF23" s="44"/>
      <c r="AG23" s="44"/>
      <c r="AH23" s="44"/>
      <c r="AI23" s="44">
        <f t="shared" si="0"/>
        <v>0</v>
      </c>
      <c r="AJ23" s="122"/>
    </row>
    <row r="24" spans="3:36" ht="41.25" customHeight="1">
      <c r="C24" s="53" t="s">
        <v>33</v>
      </c>
      <c r="D24" s="53">
        <v>5</v>
      </c>
      <c r="E24" s="44">
        <v>1</v>
      </c>
      <c r="F24" s="44"/>
      <c r="G24" s="44"/>
      <c r="H24" s="112">
        <v>2</v>
      </c>
      <c r="I24" s="53"/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1</v>
      </c>
      <c r="P24" s="44">
        <v>1</v>
      </c>
      <c r="Q24" s="44">
        <v>1</v>
      </c>
      <c r="R24" s="44">
        <v>1</v>
      </c>
      <c r="S24" s="44">
        <v>1</v>
      </c>
      <c r="T24" s="44">
        <v>1</v>
      </c>
      <c r="U24" s="44">
        <v>1</v>
      </c>
      <c r="V24" s="44">
        <v>1</v>
      </c>
      <c r="W24" s="44"/>
      <c r="X24" s="44">
        <v>1</v>
      </c>
      <c r="Y24" s="44">
        <v>1</v>
      </c>
      <c r="Z24" s="44">
        <v>1</v>
      </c>
      <c r="AA24" s="44">
        <v>1</v>
      </c>
      <c r="AB24" s="44">
        <v>1</v>
      </c>
      <c r="AC24" s="44">
        <v>1</v>
      </c>
      <c r="AD24" s="44">
        <v>1</v>
      </c>
      <c r="AE24" s="44">
        <v>1</v>
      </c>
      <c r="AF24" s="44">
        <v>1</v>
      </c>
      <c r="AG24" s="44">
        <v>1</v>
      </c>
      <c r="AH24" s="44">
        <v>1</v>
      </c>
      <c r="AI24" s="44">
        <f t="shared" si="0"/>
        <v>32</v>
      </c>
      <c r="AJ24" s="122"/>
    </row>
    <row r="25" spans="3:36" ht="41.25" customHeight="1">
      <c r="C25" s="53" t="s">
        <v>34</v>
      </c>
      <c r="D25" s="53">
        <v>1</v>
      </c>
      <c r="E25" s="44">
        <v>1</v>
      </c>
      <c r="F25" s="44"/>
      <c r="G25" s="44"/>
      <c r="H25" s="112">
        <v>2</v>
      </c>
      <c r="I25" s="53"/>
      <c r="J25" s="44">
        <v>1</v>
      </c>
      <c r="K25" s="44"/>
      <c r="L25" s="44">
        <v>1</v>
      </c>
      <c r="M25" s="44"/>
      <c r="N25" s="44">
        <v>1</v>
      </c>
      <c r="O25" s="44"/>
      <c r="P25" s="44">
        <v>1</v>
      </c>
      <c r="Q25" s="44"/>
      <c r="R25" s="44">
        <v>1</v>
      </c>
      <c r="S25" s="44"/>
      <c r="T25" s="44">
        <v>1</v>
      </c>
      <c r="U25" s="44">
        <v>1</v>
      </c>
      <c r="V25" s="44"/>
      <c r="W25" s="44"/>
      <c r="X25" s="44">
        <v>1</v>
      </c>
      <c r="Y25" s="44">
        <v>1</v>
      </c>
      <c r="Z25" s="44"/>
      <c r="AA25" s="44"/>
      <c r="AB25" s="44">
        <v>1</v>
      </c>
      <c r="AC25" s="44">
        <v>1</v>
      </c>
      <c r="AD25" s="44"/>
      <c r="AE25" s="44"/>
      <c r="AF25" s="44">
        <v>1</v>
      </c>
      <c r="AG25" s="44"/>
      <c r="AH25" s="44">
        <v>1</v>
      </c>
      <c r="AI25" s="44">
        <f t="shared" si="0"/>
        <v>17</v>
      </c>
      <c r="AJ25" s="122"/>
    </row>
    <row r="26" spans="3:36" ht="41.25" customHeight="1">
      <c r="C26" s="53" t="s">
        <v>35</v>
      </c>
      <c r="D26" s="53">
        <v>2.07</v>
      </c>
      <c r="E26" s="44">
        <v>2.07</v>
      </c>
      <c r="F26" s="44"/>
      <c r="G26" s="44"/>
      <c r="H26" s="112">
        <v>4.14</v>
      </c>
      <c r="I26" s="53"/>
      <c r="J26" s="44">
        <v>2.07</v>
      </c>
      <c r="K26" s="44"/>
      <c r="L26" s="44">
        <v>2.07</v>
      </c>
      <c r="M26" s="44"/>
      <c r="N26" s="44">
        <v>2.07</v>
      </c>
      <c r="O26" s="44"/>
      <c r="P26" s="44">
        <v>2.07</v>
      </c>
      <c r="Q26" s="44"/>
      <c r="R26" s="44">
        <v>2.07</v>
      </c>
      <c r="S26" s="44"/>
      <c r="T26" s="44">
        <v>2.07</v>
      </c>
      <c r="U26" s="44">
        <v>2.07</v>
      </c>
      <c r="V26" s="44"/>
      <c r="W26" s="44"/>
      <c r="X26" s="44">
        <v>2.07</v>
      </c>
      <c r="Y26" s="44">
        <v>2.07</v>
      </c>
      <c r="Z26" s="44"/>
      <c r="AA26" s="44"/>
      <c r="AB26" s="44">
        <v>2.07</v>
      </c>
      <c r="AC26" s="44">
        <v>2.07</v>
      </c>
      <c r="AD26" s="44"/>
      <c r="AE26" s="44"/>
      <c r="AF26" s="44">
        <v>2.07</v>
      </c>
      <c r="AG26" s="44"/>
      <c r="AH26" s="44">
        <v>2.07</v>
      </c>
      <c r="AI26" s="44">
        <f t="shared" si="0"/>
        <v>35.19</v>
      </c>
      <c r="AJ26" s="122"/>
    </row>
    <row r="27" spans="3:36" ht="41.25" customHeight="1">
      <c r="C27" s="53" t="s">
        <v>255</v>
      </c>
      <c r="D27" s="53" t="s">
        <v>256</v>
      </c>
      <c r="E27" s="44"/>
      <c r="F27" s="44"/>
      <c r="G27" s="44"/>
      <c r="H27" s="112"/>
      <c r="I27" s="5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>
        <f t="shared" si="0"/>
        <v>0</v>
      </c>
      <c r="AJ27" s="122"/>
    </row>
    <row r="28" spans="3:36" ht="41.25" customHeight="1">
      <c r="C28" s="53" t="s">
        <v>197</v>
      </c>
      <c r="D28" s="53">
        <v>1.56</v>
      </c>
      <c r="E28" s="44">
        <v>1.56</v>
      </c>
      <c r="F28" s="44"/>
      <c r="G28" s="44"/>
      <c r="H28" s="112">
        <v>3.12</v>
      </c>
      <c r="I28" s="53"/>
      <c r="J28" s="44">
        <v>1.56</v>
      </c>
      <c r="K28" s="44"/>
      <c r="L28" s="44">
        <v>1.56</v>
      </c>
      <c r="M28" s="44"/>
      <c r="N28" s="44">
        <v>1.56</v>
      </c>
      <c r="O28" s="44"/>
      <c r="P28" s="44">
        <v>1.56</v>
      </c>
      <c r="Q28" s="44"/>
      <c r="R28" s="44">
        <v>1.56</v>
      </c>
      <c r="S28" s="44"/>
      <c r="T28" s="44">
        <v>1.56</v>
      </c>
      <c r="U28" s="44">
        <v>1.56</v>
      </c>
      <c r="V28" s="44"/>
      <c r="W28" s="44"/>
      <c r="X28" s="44">
        <v>1.56</v>
      </c>
      <c r="Y28" s="44">
        <v>1.56</v>
      </c>
      <c r="Z28" s="44"/>
      <c r="AA28" s="44"/>
      <c r="AB28" s="44">
        <v>1.56</v>
      </c>
      <c r="AC28" s="44">
        <v>1.56</v>
      </c>
      <c r="AD28" s="44"/>
      <c r="AE28" s="44"/>
      <c r="AF28" s="44">
        <v>1.56</v>
      </c>
      <c r="AG28" s="44"/>
      <c r="AH28" s="44">
        <v>1.56</v>
      </c>
      <c r="AI28" s="44">
        <f t="shared" si="0"/>
        <v>26.519999999999996</v>
      </c>
      <c r="AJ28" s="122"/>
    </row>
    <row r="29" spans="2:36" ht="41.25" customHeight="1">
      <c r="B29" s="292" t="s">
        <v>37</v>
      </c>
      <c r="C29" s="53" t="s">
        <v>78</v>
      </c>
      <c r="D29" s="53"/>
      <c r="E29" s="44">
        <v>3</v>
      </c>
      <c r="F29" s="44">
        <v>6</v>
      </c>
      <c r="G29" s="44"/>
      <c r="H29" s="112"/>
      <c r="I29" s="53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>
        <v>1</v>
      </c>
      <c r="AC29" s="44">
        <v>6</v>
      </c>
      <c r="AD29" s="44"/>
      <c r="AE29" s="44"/>
      <c r="AF29" s="44">
        <v>1</v>
      </c>
      <c r="AG29" s="44">
        <v>4</v>
      </c>
      <c r="AH29" s="44">
        <v>14</v>
      </c>
      <c r="AI29" s="44">
        <f t="shared" si="0"/>
        <v>35</v>
      </c>
      <c r="AJ29" s="122"/>
    </row>
    <row r="30" spans="2:36" ht="41.25" customHeight="1">
      <c r="B30" s="292"/>
      <c r="C30" s="53" t="s">
        <v>221</v>
      </c>
      <c r="D30" s="53"/>
      <c r="E30" s="44">
        <v>1</v>
      </c>
      <c r="F30" s="44"/>
      <c r="G30" s="44"/>
      <c r="H30" s="112"/>
      <c r="I30" s="5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>
        <v>1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>
        <f t="shared" si="0"/>
        <v>2</v>
      </c>
      <c r="AJ30" s="122"/>
    </row>
    <row r="31" spans="2:36" ht="41.25" customHeight="1">
      <c r="B31" s="292"/>
      <c r="C31" s="53" t="s">
        <v>257</v>
      </c>
      <c r="D31" s="53"/>
      <c r="E31" s="44">
        <v>1</v>
      </c>
      <c r="F31" s="44"/>
      <c r="G31" s="44"/>
      <c r="H31" s="112"/>
      <c r="I31" s="53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1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>
        <f t="shared" si="0"/>
        <v>2</v>
      </c>
      <c r="AJ31" s="122"/>
    </row>
    <row r="32" spans="2:36" ht="41.25" customHeight="1">
      <c r="B32" s="292"/>
      <c r="C32" s="53" t="s">
        <v>258</v>
      </c>
      <c r="D32" s="53"/>
      <c r="E32" s="44">
        <v>1</v>
      </c>
      <c r="F32" s="44">
        <v>1</v>
      </c>
      <c r="G32" s="44"/>
      <c r="H32" s="112">
        <v>8</v>
      </c>
      <c r="I32" s="53"/>
      <c r="J32" s="44"/>
      <c r="K32" s="44"/>
      <c r="L32" s="44">
        <v>1</v>
      </c>
      <c r="M32" s="44"/>
      <c r="N32" s="44">
        <v>1</v>
      </c>
      <c r="O32" s="44"/>
      <c r="P32" s="44">
        <v>1</v>
      </c>
      <c r="Q32" s="44"/>
      <c r="R32" s="44">
        <v>1</v>
      </c>
      <c r="S32" s="44"/>
      <c r="T32" s="44"/>
      <c r="U32" s="44"/>
      <c r="V32" s="44"/>
      <c r="W32" s="44"/>
      <c r="X32" s="44">
        <v>1</v>
      </c>
      <c r="Y32" s="44"/>
      <c r="Z32" s="44"/>
      <c r="AA32" s="44"/>
      <c r="AB32" s="44"/>
      <c r="AC32" s="44">
        <v>1</v>
      </c>
      <c r="AD32" s="44"/>
      <c r="AE32" s="44"/>
      <c r="AF32" s="44"/>
      <c r="AG32" s="44"/>
      <c r="AH32" s="44"/>
      <c r="AI32" s="44">
        <f t="shared" si="0"/>
        <v>16</v>
      </c>
      <c r="AJ32" s="122"/>
    </row>
    <row r="33" spans="2:36" ht="41.25" customHeight="1">
      <c r="B33" s="292"/>
      <c r="C33" s="53" t="s">
        <v>259</v>
      </c>
      <c r="D33" s="53"/>
      <c r="E33" s="44">
        <v>2</v>
      </c>
      <c r="F33" s="44"/>
      <c r="G33" s="44"/>
      <c r="H33" s="112"/>
      <c r="I33" s="5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>
        <v>2</v>
      </c>
      <c r="AD33" s="44"/>
      <c r="AE33" s="44"/>
      <c r="AF33" s="44"/>
      <c r="AG33" s="44"/>
      <c r="AH33" s="44"/>
      <c r="AI33" s="44">
        <f t="shared" si="0"/>
        <v>4</v>
      </c>
      <c r="AJ33" s="122"/>
    </row>
    <row r="34" spans="2:36" ht="41.25" customHeight="1">
      <c r="B34" s="292"/>
      <c r="C34" s="53" t="s">
        <v>260</v>
      </c>
      <c r="D34" s="53"/>
      <c r="E34" s="44">
        <v>1</v>
      </c>
      <c r="F34" s="44"/>
      <c r="G34" s="44"/>
      <c r="H34" s="112"/>
      <c r="I34" s="5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>
        <v>1</v>
      </c>
      <c r="AD34" s="44"/>
      <c r="AE34" s="44"/>
      <c r="AF34" s="44"/>
      <c r="AG34" s="44"/>
      <c r="AH34" s="44"/>
      <c r="AI34" s="44">
        <f t="shared" si="0"/>
        <v>2</v>
      </c>
      <c r="AJ34" s="122"/>
    </row>
    <row r="35" spans="2:36" ht="41.25" customHeight="1">
      <c r="B35" s="292"/>
      <c r="C35" s="53" t="s">
        <v>261</v>
      </c>
      <c r="D35" s="53"/>
      <c r="E35" s="44"/>
      <c r="F35" s="44">
        <v>3</v>
      </c>
      <c r="G35" s="44"/>
      <c r="H35" s="112">
        <v>32</v>
      </c>
      <c r="I35" s="53"/>
      <c r="J35" s="44">
        <v>1</v>
      </c>
      <c r="K35" s="44"/>
      <c r="L35" s="44">
        <v>1</v>
      </c>
      <c r="M35" s="44"/>
      <c r="N35" s="44">
        <v>2</v>
      </c>
      <c r="O35" s="44"/>
      <c r="P35" s="44">
        <v>2</v>
      </c>
      <c r="Q35" s="44"/>
      <c r="R35" s="44">
        <v>2</v>
      </c>
      <c r="S35" s="44"/>
      <c r="T35" s="44"/>
      <c r="U35" s="44"/>
      <c r="V35" s="44"/>
      <c r="W35" s="44"/>
      <c r="X35" s="44">
        <v>3</v>
      </c>
      <c r="Y35" s="44">
        <v>2</v>
      </c>
      <c r="Z35" s="44"/>
      <c r="AA35" s="44"/>
      <c r="AB35" s="44"/>
      <c r="AC35" s="44">
        <v>4</v>
      </c>
      <c r="AD35" s="44"/>
      <c r="AE35" s="44"/>
      <c r="AF35" s="44"/>
      <c r="AG35" s="44"/>
      <c r="AH35" s="44"/>
      <c r="AI35" s="44">
        <f t="shared" si="0"/>
        <v>52</v>
      </c>
      <c r="AJ35" s="122"/>
    </row>
    <row r="36" spans="2:36" ht="41.25" customHeight="1">
      <c r="B36" s="292"/>
      <c r="C36" s="53" t="s">
        <v>199</v>
      </c>
      <c r="D36" s="53"/>
      <c r="E36" s="44"/>
      <c r="F36" s="44"/>
      <c r="G36" s="44"/>
      <c r="H36" s="112"/>
      <c r="I36" s="53"/>
      <c r="J36" s="44">
        <v>1</v>
      </c>
      <c r="K36" s="44"/>
      <c r="L36" s="44">
        <v>2</v>
      </c>
      <c r="M36" s="44"/>
      <c r="N36" s="44">
        <v>2</v>
      </c>
      <c r="O36" s="44"/>
      <c r="P36" s="44">
        <v>2</v>
      </c>
      <c r="Q36" s="44"/>
      <c r="R36" s="44">
        <v>2</v>
      </c>
      <c r="S36" s="44"/>
      <c r="T36" s="44"/>
      <c r="U36" s="44"/>
      <c r="V36" s="44"/>
      <c r="W36" s="44"/>
      <c r="X36" s="44">
        <v>3</v>
      </c>
      <c r="Y36" s="44">
        <v>2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>
        <f t="shared" si="0"/>
        <v>14</v>
      </c>
      <c r="AJ36" s="122"/>
    </row>
    <row r="37" spans="2:36" ht="41.25" customHeight="1">
      <c r="B37" s="292"/>
      <c r="C37" s="53" t="s">
        <v>39</v>
      </c>
      <c r="D37" s="53"/>
      <c r="E37" s="44"/>
      <c r="F37" s="44"/>
      <c r="G37" s="44"/>
      <c r="H37" s="112"/>
      <c r="I37" s="53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>
        <f t="shared" si="0"/>
        <v>0</v>
      </c>
      <c r="AJ37" s="122"/>
    </row>
    <row r="38" spans="2:36" ht="41.25" customHeight="1">
      <c r="B38" s="292"/>
      <c r="C38" s="53" t="s">
        <v>200</v>
      </c>
      <c r="D38" s="53"/>
      <c r="E38" s="44"/>
      <c r="F38" s="44"/>
      <c r="G38" s="44"/>
      <c r="H38" s="112"/>
      <c r="I38" s="5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>
        <f t="shared" si="0"/>
        <v>0</v>
      </c>
      <c r="AJ38" s="122"/>
    </row>
    <row r="39" spans="2:36" ht="41.25" customHeight="1">
      <c r="B39" s="292"/>
      <c r="C39" s="53" t="s">
        <v>262</v>
      </c>
      <c r="D39" s="53"/>
      <c r="E39" s="44"/>
      <c r="F39" s="44"/>
      <c r="G39" s="44">
        <v>3</v>
      </c>
      <c r="H39" s="112"/>
      <c r="I39" s="53"/>
      <c r="J39" s="44"/>
      <c r="K39" s="44"/>
      <c r="L39" s="44"/>
      <c r="M39" s="44"/>
      <c r="N39" s="44"/>
      <c r="O39" s="44"/>
      <c r="P39" s="44"/>
      <c r="Q39" s="44"/>
      <c r="R39" s="44"/>
      <c r="S39" s="44">
        <v>1</v>
      </c>
      <c r="T39" s="44"/>
      <c r="U39" s="44"/>
      <c r="V39" s="44"/>
      <c r="W39" s="44"/>
      <c r="X39" s="44"/>
      <c r="Y39" s="44"/>
      <c r="Z39" s="44"/>
      <c r="AA39" s="44"/>
      <c r="AB39" s="44">
        <v>3</v>
      </c>
      <c r="AC39" s="44"/>
      <c r="AD39" s="44"/>
      <c r="AE39" s="44"/>
      <c r="AF39" s="44"/>
      <c r="AG39" s="44"/>
      <c r="AH39" s="44"/>
      <c r="AI39" s="44">
        <f t="shared" si="0"/>
        <v>7</v>
      </c>
      <c r="AJ39" s="122"/>
    </row>
    <row r="40" spans="2:36" ht="41.25" customHeight="1">
      <c r="B40" s="292"/>
      <c r="C40" s="53" t="s">
        <v>263</v>
      </c>
      <c r="D40" s="53"/>
      <c r="E40" s="44"/>
      <c r="F40" s="44"/>
      <c r="G40" s="44"/>
      <c r="H40" s="112">
        <v>1</v>
      </c>
      <c r="I40" s="53">
        <v>1</v>
      </c>
      <c r="J40" s="44">
        <v>1</v>
      </c>
      <c r="K40" s="44"/>
      <c r="L40" s="44">
        <v>1</v>
      </c>
      <c r="M40" s="44">
        <v>1</v>
      </c>
      <c r="N40" s="44">
        <v>1</v>
      </c>
      <c r="O40" s="44">
        <v>1</v>
      </c>
      <c r="P40" s="44"/>
      <c r="Q40" s="44">
        <v>1</v>
      </c>
      <c r="R40" s="44">
        <v>1</v>
      </c>
      <c r="S40" s="44"/>
      <c r="T40" s="44">
        <v>1</v>
      </c>
      <c r="U40" s="44">
        <v>1</v>
      </c>
      <c r="V40" s="44">
        <v>1</v>
      </c>
      <c r="W40" s="44">
        <v>1</v>
      </c>
      <c r="X40" s="44">
        <v>1</v>
      </c>
      <c r="Y40" s="44">
        <v>1</v>
      </c>
      <c r="Z40" s="44"/>
      <c r="AA40" s="44"/>
      <c r="AB40" s="44">
        <v>1</v>
      </c>
      <c r="AC40" s="44">
        <v>1</v>
      </c>
      <c r="AD40" s="44">
        <v>1</v>
      </c>
      <c r="AE40" s="44">
        <v>1</v>
      </c>
      <c r="AF40" s="44">
        <v>1</v>
      </c>
      <c r="AG40" s="44">
        <v>1</v>
      </c>
      <c r="AH40" s="44">
        <v>1</v>
      </c>
      <c r="AI40" s="44">
        <f t="shared" si="0"/>
        <v>22</v>
      </c>
      <c r="AJ40" s="122"/>
    </row>
    <row r="41" spans="2:36" ht="41.25" customHeight="1">
      <c r="B41" s="292"/>
      <c r="C41" s="53" t="s">
        <v>264</v>
      </c>
      <c r="D41" s="53"/>
      <c r="E41" s="44"/>
      <c r="F41" s="44"/>
      <c r="G41" s="44"/>
      <c r="H41" s="112"/>
      <c r="I41" s="5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>
        <v>1</v>
      </c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>
        <f t="shared" si="0"/>
        <v>1</v>
      </c>
      <c r="AJ41" s="122"/>
    </row>
    <row r="42" spans="2:36" ht="41.25" customHeight="1">
      <c r="B42" s="292"/>
      <c r="C42" s="53" t="s">
        <v>265</v>
      </c>
      <c r="D42" s="53"/>
      <c r="E42" s="44"/>
      <c r="F42" s="44"/>
      <c r="G42" s="44"/>
      <c r="H42" s="112"/>
      <c r="I42" s="5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>
        <v>1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>
        <f t="shared" si="0"/>
        <v>1</v>
      </c>
      <c r="AJ42" s="122"/>
    </row>
    <row r="43" spans="2:36" ht="41.25" customHeight="1">
      <c r="B43" s="292"/>
      <c r="C43" s="53" t="s">
        <v>201</v>
      </c>
      <c r="D43" s="53"/>
      <c r="E43" s="44"/>
      <c r="F43" s="44"/>
      <c r="G43" s="44"/>
      <c r="H43" s="112"/>
      <c r="I43" s="5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>
        <v>1</v>
      </c>
      <c r="AA43" s="44"/>
      <c r="AB43" s="44"/>
      <c r="AC43" s="44"/>
      <c r="AD43" s="44"/>
      <c r="AE43" s="44"/>
      <c r="AF43" s="44"/>
      <c r="AG43" s="44"/>
      <c r="AH43" s="44"/>
      <c r="AI43" s="44">
        <f t="shared" si="0"/>
        <v>1</v>
      </c>
      <c r="AJ43" s="122"/>
    </row>
    <row r="44" spans="2:36" ht="41.25" customHeight="1">
      <c r="B44" s="67"/>
      <c r="C44" s="53" t="s">
        <v>48</v>
      </c>
      <c r="D44" s="53"/>
      <c r="E44" s="44"/>
      <c r="F44" s="44"/>
      <c r="G44" s="44"/>
      <c r="H44" s="112"/>
      <c r="I44" s="5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>
        <v>1</v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>
        <f t="shared" si="0"/>
        <v>1</v>
      </c>
      <c r="AJ44" s="122"/>
    </row>
    <row r="45" spans="2:36" ht="41.25" customHeight="1">
      <c r="B45" s="67"/>
      <c r="C45" s="53" t="s">
        <v>266</v>
      </c>
      <c r="D45" s="53"/>
      <c r="E45" s="44"/>
      <c r="F45" s="44"/>
      <c r="G45" s="44"/>
      <c r="H45" s="112">
        <v>1</v>
      </c>
      <c r="I45" s="53"/>
      <c r="J45" s="44"/>
      <c r="K45" s="44">
        <v>1</v>
      </c>
      <c r="L45" s="44"/>
      <c r="M45" s="44">
        <v>1</v>
      </c>
      <c r="N45" s="44"/>
      <c r="O45" s="44">
        <v>1</v>
      </c>
      <c r="P45" s="44"/>
      <c r="Q45" s="44">
        <v>1</v>
      </c>
      <c r="R45" s="44"/>
      <c r="S45" s="44"/>
      <c r="T45" s="44">
        <v>1</v>
      </c>
      <c r="U45" s="44">
        <v>1</v>
      </c>
      <c r="V45" s="44">
        <v>1</v>
      </c>
      <c r="W45" s="44"/>
      <c r="X45" s="44"/>
      <c r="Y45" s="44"/>
      <c r="Z45" s="44"/>
      <c r="AA45" s="44"/>
      <c r="AB45" s="44">
        <v>1</v>
      </c>
      <c r="AC45" s="44"/>
      <c r="AD45" s="44"/>
      <c r="AE45" s="44">
        <v>1</v>
      </c>
      <c r="AF45" s="44"/>
      <c r="AG45" s="44">
        <v>1</v>
      </c>
      <c r="AH45" s="44">
        <v>1</v>
      </c>
      <c r="AI45" s="44">
        <f t="shared" si="0"/>
        <v>12</v>
      </c>
      <c r="AJ45" s="122"/>
    </row>
    <row r="46" spans="3:36" ht="41.25" customHeight="1">
      <c r="C46" s="53" t="s">
        <v>41</v>
      </c>
      <c r="D46" s="53">
        <v>20</v>
      </c>
      <c r="E46" s="44">
        <v>2</v>
      </c>
      <c r="F46" s="44">
        <v>1</v>
      </c>
      <c r="G46" s="44">
        <v>1</v>
      </c>
      <c r="H46" s="112">
        <v>9</v>
      </c>
      <c r="I46" s="53">
        <v>1</v>
      </c>
      <c r="J46" s="44">
        <v>3</v>
      </c>
      <c r="K46" s="44">
        <v>2</v>
      </c>
      <c r="L46" s="44">
        <v>3</v>
      </c>
      <c r="M46" s="44">
        <v>2</v>
      </c>
      <c r="N46" s="44">
        <v>3</v>
      </c>
      <c r="O46" s="44">
        <v>2</v>
      </c>
      <c r="P46" s="44">
        <v>3</v>
      </c>
      <c r="Q46" s="44">
        <v>3</v>
      </c>
      <c r="R46" s="44">
        <v>3</v>
      </c>
      <c r="S46" s="44">
        <v>1</v>
      </c>
      <c r="T46" s="44">
        <v>5</v>
      </c>
      <c r="U46" s="44">
        <v>5</v>
      </c>
      <c r="V46" s="44">
        <v>2</v>
      </c>
      <c r="W46" s="44">
        <v>1</v>
      </c>
      <c r="X46" s="44">
        <v>3</v>
      </c>
      <c r="Y46" s="44">
        <v>4</v>
      </c>
      <c r="Z46" s="44">
        <v>2</v>
      </c>
      <c r="AA46" s="44">
        <v>2</v>
      </c>
      <c r="AB46" s="44">
        <v>2</v>
      </c>
      <c r="AC46" s="44">
        <v>2</v>
      </c>
      <c r="AD46" s="44">
        <v>3</v>
      </c>
      <c r="AE46" s="44">
        <v>3</v>
      </c>
      <c r="AF46" s="44">
        <v>3</v>
      </c>
      <c r="AG46" s="44">
        <v>3</v>
      </c>
      <c r="AH46" s="44">
        <v>6</v>
      </c>
      <c r="AI46" s="44">
        <f t="shared" si="0"/>
        <v>105</v>
      </c>
      <c r="AJ46" s="122"/>
    </row>
    <row r="47" spans="3:40" ht="50.25" customHeight="1">
      <c r="C47" s="53" t="s">
        <v>267</v>
      </c>
      <c r="D47" s="53"/>
      <c r="E47" s="44"/>
      <c r="F47" s="44"/>
      <c r="G47" s="44"/>
      <c r="H47" s="112"/>
      <c r="I47" s="53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>
        <f t="shared" si="0"/>
        <v>0</v>
      </c>
      <c r="AJ47" s="122"/>
      <c r="AK47" s="300" t="s">
        <v>268</v>
      </c>
      <c r="AL47" s="300"/>
      <c r="AM47" s="300"/>
      <c r="AN47" s="300"/>
    </row>
    <row r="48" spans="2:40" ht="41.25" customHeight="1">
      <c r="B48" s="290" t="s">
        <v>42</v>
      </c>
      <c r="C48" s="53" t="s">
        <v>43</v>
      </c>
      <c r="D48" s="53"/>
      <c r="E48" s="44"/>
      <c r="F48" s="44"/>
      <c r="G48" s="44"/>
      <c r="H48" s="112">
        <v>1</v>
      </c>
      <c r="I48" s="53">
        <v>1</v>
      </c>
      <c r="J48" s="44">
        <v>1</v>
      </c>
      <c r="K48" s="44">
        <v>1</v>
      </c>
      <c r="L48" s="44">
        <v>1</v>
      </c>
      <c r="M48" s="44">
        <v>1</v>
      </c>
      <c r="N48" s="44">
        <v>1</v>
      </c>
      <c r="O48" s="44">
        <v>1</v>
      </c>
      <c r="P48" s="44">
        <v>1</v>
      </c>
      <c r="Q48" s="44">
        <v>1</v>
      </c>
      <c r="R48" s="44">
        <v>1</v>
      </c>
      <c r="S48" s="44"/>
      <c r="T48" s="44">
        <v>1</v>
      </c>
      <c r="U48" s="44">
        <v>1</v>
      </c>
      <c r="V48" s="44">
        <v>1</v>
      </c>
      <c r="W48" s="44">
        <v>1</v>
      </c>
      <c r="X48" s="44">
        <v>1</v>
      </c>
      <c r="Y48" s="44">
        <v>1</v>
      </c>
      <c r="Z48" s="44"/>
      <c r="AA48" s="44"/>
      <c r="AB48" s="44">
        <v>1</v>
      </c>
      <c r="AC48" s="44">
        <v>1</v>
      </c>
      <c r="AD48" s="44">
        <v>1</v>
      </c>
      <c r="AE48" s="44">
        <v>1</v>
      </c>
      <c r="AF48" s="44">
        <v>1</v>
      </c>
      <c r="AG48" s="44">
        <v>1</v>
      </c>
      <c r="AH48" s="44">
        <v>1</v>
      </c>
      <c r="AI48" s="44">
        <f t="shared" si="0"/>
        <v>24</v>
      </c>
      <c r="AJ48" s="122"/>
      <c r="AK48" s="301">
        <v>8</v>
      </c>
      <c r="AL48" s="301"/>
      <c r="AM48" s="301"/>
      <c r="AN48" s="301"/>
    </row>
    <row r="49" spans="2:40" ht="41.25" customHeight="1">
      <c r="B49" s="290"/>
      <c r="C49" s="53" t="s">
        <v>44</v>
      </c>
      <c r="D49" s="53"/>
      <c r="E49" s="44"/>
      <c r="F49" s="44"/>
      <c r="G49" s="44"/>
      <c r="H49" s="112"/>
      <c r="I49" s="53"/>
      <c r="J49" s="44"/>
      <c r="K49" s="44">
        <v>1</v>
      </c>
      <c r="L49" s="44"/>
      <c r="M49" s="44">
        <v>1</v>
      </c>
      <c r="N49" s="44"/>
      <c r="O49" s="44">
        <v>1</v>
      </c>
      <c r="P49" s="44"/>
      <c r="Q49" s="44">
        <v>1</v>
      </c>
      <c r="R49" s="44"/>
      <c r="S49" s="44"/>
      <c r="T49" s="44"/>
      <c r="U49" s="44"/>
      <c r="V49" s="44">
        <v>1</v>
      </c>
      <c r="W49" s="44"/>
      <c r="X49" s="44"/>
      <c r="Y49" s="44"/>
      <c r="Z49" s="44"/>
      <c r="AA49" s="44"/>
      <c r="AB49" s="44"/>
      <c r="AC49" s="44">
        <v>1</v>
      </c>
      <c r="AD49" s="44">
        <v>1</v>
      </c>
      <c r="AE49" s="44">
        <v>1</v>
      </c>
      <c r="AF49" s="44"/>
      <c r="AG49" s="44"/>
      <c r="AH49" s="44"/>
      <c r="AI49" s="44">
        <f t="shared" si="0"/>
        <v>8</v>
      </c>
      <c r="AJ49" s="122"/>
      <c r="AK49" s="301">
        <v>8</v>
      </c>
      <c r="AL49" s="301"/>
      <c r="AM49" s="301"/>
      <c r="AN49" s="301"/>
    </row>
    <row r="50" spans="2:40" ht="41.25" customHeight="1">
      <c r="B50" s="290"/>
      <c r="C50" s="53" t="s">
        <v>79</v>
      </c>
      <c r="D50" s="53"/>
      <c r="E50" s="44"/>
      <c r="F50" s="44"/>
      <c r="G50" s="44"/>
      <c r="H50" s="112">
        <v>1</v>
      </c>
      <c r="I50" s="53">
        <v>1</v>
      </c>
      <c r="J50" s="44">
        <v>1</v>
      </c>
      <c r="K50" s="44">
        <v>1</v>
      </c>
      <c r="L50" s="44">
        <v>1</v>
      </c>
      <c r="M50" s="44">
        <v>1</v>
      </c>
      <c r="N50" s="44">
        <v>1</v>
      </c>
      <c r="O50" s="44">
        <v>1</v>
      </c>
      <c r="P50" s="44">
        <v>1</v>
      </c>
      <c r="Q50" s="44">
        <v>1</v>
      </c>
      <c r="R50" s="44">
        <v>1</v>
      </c>
      <c r="S50" s="44"/>
      <c r="T50" s="44">
        <v>1</v>
      </c>
      <c r="U50" s="44">
        <v>1</v>
      </c>
      <c r="V50" s="44">
        <v>1</v>
      </c>
      <c r="W50" s="44">
        <v>1</v>
      </c>
      <c r="X50" s="44"/>
      <c r="Y50" s="44">
        <v>1</v>
      </c>
      <c r="Z50" s="44"/>
      <c r="AA50" s="44"/>
      <c r="AB50" s="44">
        <v>1</v>
      </c>
      <c r="AC50" s="44">
        <v>1</v>
      </c>
      <c r="AD50" s="44">
        <v>1</v>
      </c>
      <c r="AE50" s="44">
        <v>1</v>
      </c>
      <c r="AF50" s="44">
        <v>1</v>
      </c>
      <c r="AG50" s="44">
        <v>1</v>
      </c>
      <c r="AH50" s="44">
        <v>1</v>
      </c>
      <c r="AI50" s="44">
        <f t="shared" si="0"/>
        <v>23</v>
      </c>
      <c r="AJ50" s="122"/>
      <c r="AK50" s="301" t="s">
        <v>21</v>
      </c>
      <c r="AL50" s="301"/>
      <c r="AM50" s="301"/>
      <c r="AN50" s="301"/>
    </row>
    <row r="51" spans="2:40" ht="41.25" customHeight="1">
      <c r="B51" s="290"/>
      <c r="C51" s="53" t="s">
        <v>269</v>
      </c>
      <c r="D51" s="53"/>
      <c r="E51" s="44"/>
      <c r="F51" s="44"/>
      <c r="G51" s="44"/>
      <c r="H51" s="112">
        <v>1</v>
      </c>
      <c r="I51" s="53">
        <v>1</v>
      </c>
      <c r="J51" s="44">
        <v>1</v>
      </c>
      <c r="K51" s="44">
        <v>1</v>
      </c>
      <c r="L51" s="44">
        <v>1</v>
      </c>
      <c r="M51" s="44">
        <v>1</v>
      </c>
      <c r="N51" s="44">
        <v>1</v>
      </c>
      <c r="O51" s="44">
        <v>1</v>
      </c>
      <c r="P51" s="44">
        <v>1</v>
      </c>
      <c r="Q51" s="44">
        <v>1</v>
      </c>
      <c r="R51" s="44">
        <v>1</v>
      </c>
      <c r="S51" s="44">
        <v>1</v>
      </c>
      <c r="T51" s="44">
        <v>1</v>
      </c>
      <c r="U51" s="44">
        <v>1</v>
      </c>
      <c r="V51" s="44">
        <v>1</v>
      </c>
      <c r="W51" s="44">
        <v>1</v>
      </c>
      <c r="X51" s="44">
        <v>1</v>
      </c>
      <c r="Y51" s="44">
        <v>1</v>
      </c>
      <c r="Z51" s="44"/>
      <c r="AA51" s="44"/>
      <c r="AB51" s="44">
        <v>1</v>
      </c>
      <c r="AC51" s="44">
        <v>1</v>
      </c>
      <c r="AD51" s="44">
        <v>1</v>
      </c>
      <c r="AE51" s="44">
        <v>1</v>
      </c>
      <c r="AF51" s="44">
        <v>1</v>
      </c>
      <c r="AG51" s="44">
        <v>1</v>
      </c>
      <c r="AH51" s="44">
        <v>1</v>
      </c>
      <c r="AI51" s="44">
        <f t="shared" si="0"/>
        <v>25</v>
      </c>
      <c r="AJ51" s="122"/>
      <c r="AK51" s="301">
        <v>26</v>
      </c>
      <c r="AL51" s="301"/>
      <c r="AM51" s="301"/>
      <c r="AN51" s="301"/>
    </row>
    <row r="52" spans="3:36" ht="41.25" customHeight="1">
      <c r="C52" s="53" t="s">
        <v>270</v>
      </c>
      <c r="D52" s="53"/>
      <c r="E52" s="44"/>
      <c r="F52" s="44"/>
      <c r="G52" s="44"/>
      <c r="H52" s="112"/>
      <c r="I52" s="53">
        <v>1</v>
      </c>
      <c r="J52" s="44"/>
      <c r="K52" s="44">
        <v>1</v>
      </c>
      <c r="L52" s="44"/>
      <c r="M52" s="44">
        <v>1</v>
      </c>
      <c r="N52" s="44"/>
      <c r="O52" s="44">
        <v>1</v>
      </c>
      <c r="P52" s="44"/>
      <c r="Q52" s="44">
        <v>1</v>
      </c>
      <c r="R52" s="44"/>
      <c r="S52" s="44"/>
      <c r="T52" s="44"/>
      <c r="U52" s="44"/>
      <c r="V52" s="44"/>
      <c r="W52" s="44"/>
      <c r="X52" s="44"/>
      <c r="Y52" s="44">
        <v>1</v>
      </c>
      <c r="Z52" s="44"/>
      <c r="AA52" s="44"/>
      <c r="AB52" s="44"/>
      <c r="AC52" s="44"/>
      <c r="AD52" s="44">
        <v>1</v>
      </c>
      <c r="AE52" s="44"/>
      <c r="AF52" s="44">
        <v>1</v>
      </c>
      <c r="AG52" s="44"/>
      <c r="AH52" s="44"/>
      <c r="AI52" s="44">
        <f t="shared" si="0"/>
        <v>8</v>
      </c>
      <c r="AJ52" s="122"/>
    </row>
    <row r="53" spans="3:36" ht="41.25" customHeight="1">
      <c r="C53" s="53" t="s">
        <v>202</v>
      </c>
      <c r="D53" s="53"/>
      <c r="E53" s="44"/>
      <c r="F53" s="44"/>
      <c r="G53" s="44"/>
      <c r="H53" s="112"/>
      <c r="I53" s="53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>
        <v>1</v>
      </c>
      <c r="U53" s="44">
        <v>1</v>
      </c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>
        <f t="shared" si="0"/>
        <v>2</v>
      </c>
      <c r="AJ53" s="122"/>
    </row>
    <row r="54" spans="3:36" s="102" customFormat="1" ht="41.25" customHeight="1">
      <c r="C54" s="103" t="s">
        <v>271</v>
      </c>
      <c r="D54" s="103">
        <v>78</v>
      </c>
      <c r="E54" s="56"/>
      <c r="F54" s="56"/>
      <c r="G54" s="56"/>
      <c r="H54" s="124"/>
      <c r="I54" s="103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44">
        <f t="shared" si="0"/>
        <v>78</v>
      </c>
      <c r="AJ54" s="122"/>
    </row>
    <row r="55" spans="3:36" s="140" customFormat="1" ht="41.25" customHeight="1">
      <c r="C55" s="141" t="s">
        <v>272</v>
      </c>
      <c r="D55" s="141"/>
      <c r="E55" s="57"/>
      <c r="F55" s="57"/>
      <c r="G55" s="57"/>
      <c r="H55" s="142"/>
      <c r="I55" s="141"/>
      <c r="J55" s="57"/>
      <c r="K55" s="57">
        <v>1</v>
      </c>
      <c r="L55" s="57"/>
      <c r="M55" s="57">
        <v>1</v>
      </c>
      <c r="N55" s="57"/>
      <c r="O55" s="57">
        <v>1</v>
      </c>
      <c r="P55" s="57"/>
      <c r="Q55" s="57">
        <v>1</v>
      </c>
      <c r="R55" s="57"/>
      <c r="S55" s="57"/>
      <c r="T55" s="57"/>
      <c r="U55" s="57"/>
      <c r="V55" s="57">
        <v>1</v>
      </c>
      <c r="W55" s="57"/>
      <c r="X55" s="57"/>
      <c r="Y55" s="57"/>
      <c r="Z55" s="57"/>
      <c r="AA55" s="57"/>
      <c r="AB55" s="57"/>
      <c r="AC55" s="57"/>
      <c r="AD55" s="57">
        <v>1</v>
      </c>
      <c r="AE55" s="57">
        <v>1</v>
      </c>
      <c r="AF55" s="57"/>
      <c r="AG55" s="57"/>
      <c r="AH55" s="57"/>
      <c r="AI55" s="44">
        <f t="shared" si="0"/>
        <v>7</v>
      </c>
      <c r="AJ55" s="122"/>
    </row>
    <row r="56" spans="3:36" s="140" customFormat="1" ht="41.25" customHeight="1">
      <c r="C56" s="141" t="s">
        <v>273</v>
      </c>
      <c r="D56" s="141"/>
      <c r="E56" s="57"/>
      <c r="F56" s="57"/>
      <c r="G56" s="57"/>
      <c r="H56" s="142"/>
      <c r="I56" s="141"/>
      <c r="J56" s="57"/>
      <c r="K56" s="57">
        <v>1</v>
      </c>
      <c r="L56" s="57"/>
      <c r="M56" s="57">
        <v>1</v>
      </c>
      <c r="N56" s="57"/>
      <c r="O56" s="57">
        <v>1</v>
      </c>
      <c r="P56" s="57"/>
      <c r="Q56" s="57">
        <v>1</v>
      </c>
      <c r="R56" s="57"/>
      <c r="S56" s="57"/>
      <c r="T56" s="57"/>
      <c r="U56" s="57"/>
      <c r="V56" s="57">
        <v>1</v>
      </c>
      <c r="W56" s="57"/>
      <c r="X56" s="57"/>
      <c r="Y56" s="57"/>
      <c r="Z56" s="57"/>
      <c r="AA56" s="57"/>
      <c r="AB56" s="57"/>
      <c r="AC56" s="57"/>
      <c r="AD56" s="57">
        <v>1</v>
      </c>
      <c r="AE56" s="57">
        <v>1</v>
      </c>
      <c r="AF56" s="57"/>
      <c r="AG56" s="57"/>
      <c r="AH56" s="57"/>
      <c r="AI56" s="44">
        <f t="shared" si="0"/>
        <v>7</v>
      </c>
      <c r="AJ56" s="122"/>
    </row>
    <row r="57" spans="2:36" ht="41.25" customHeight="1">
      <c r="B57" s="49"/>
      <c r="C57" s="53" t="s">
        <v>36</v>
      </c>
      <c r="D57" s="53">
        <v>5</v>
      </c>
      <c r="E57" s="44">
        <v>1</v>
      </c>
      <c r="F57" s="44">
        <v>1</v>
      </c>
      <c r="G57" s="44">
        <v>1</v>
      </c>
      <c r="H57" s="112">
        <v>1</v>
      </c>
      <c r="I57" s="53">
        <v>1</v>
      </c>
      <c r="J57" s="44">
        <v>1</v>
      </c>
      <c r="K57" s="44">
        <v>1</v>
      </c>
      <c r="L57" s="44">
        <v>1</v>
      </c>
      <c r="M57" s="44">
        <v>1</v>
      </c>
      <c r="N57" s="44">
        <v>1</v>
      </c>
      <c r="O57" s="44">
        <v>1</v>
      </c>
      <c r="P57" s="44">
        <v>1</v>
      </c>
      <c r="Q57" s="44">
        <v>1</v>
      </c>
      <c r="R57" s="44">
        <v>1</v>
      </c>
      <c r="S57" s="44">
        <v>1</v>
      </c>
      <c r="T57" s="44">
        <v>1</v>
      </c>
      <c r="U57" s="44">
        <v>1</v>
      </c>
      <c r="V57" s="44">
        <v>1</v>
      </c>
      <c r="W57" s="44">
        <v>1</v>
      </c>
      <c r="X57" s="44">
        <v>1</v>
      </c>
      <c r="Y57" s="44">
        <v>1</v>
      </c>
      <c r="Z57" s="44">
        <v>1</v>
      </c>
      <c r="AA57" s="44">
        <v>1</v>
      </c>
      <c r="AB57" s="44">
        <v>1</v>
      </c>
      <c r="AC57" s="44">
        <v>1</v>
      </c>
      <c r="AD57" s="44">
        <v>1</v>
      </c>
      <c r="AE57" s="44">
        <v>1</v>
      </c>
      <c r="AF57" s="44">
        <v>1</v>
      </c>
      <c r="AG57" s="44">
        <v>1</v>
      </c>
      <c r="AH57" s="44">
        <v>1</v>
      </c>
      <c r="AI57" s="44">
        <f t="shared" si="0"/>
        <v>35</v>
      </c>
      <c r="AJ57" s="122"/>
    </row>
    <row r="58" spans="3:36" ht="41.25" customHeight="1">
      <c r="C58" s="53" t="s">
        <v>207</v>
      </c>
      <c r="D58" s="53"/>
      <c r="E58" s="44"/>
      <c r="F58" s="44"/>
      <c r="G58" s="44"/>
      <c r="H58" s="112"/>
      <c r="I58" s="53"/>
      <c r="J58" s="44"/>
      <c r="K58" s="44"/>
      <c r="L58" s="44">
        <v>2</v>
      </c>
      <c r="M58" s="44"/>
      <c r="N58" s="44">
        <v>2</v>
      </c>
      <c r="O58" s="44"/>
      <c r="P58" s="44">
        <v>2</v>
      </c>
      <c r="Q58" s="44"/>
      <c r="R58" s="44">
        <v>2</v>
      </c>
      <c r="S58" s="44"/>
      <c r="T58" s="44"/>
      <c r="U58" s="44"/>
      <c r="V58" s="44"/>
      <c r="W58" s="44"/>
      <c r="X58" s="44">
        <v>3</v>
      </c>
      <c r="Y58" s="44">
        <v>2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>
        <f t="shared" si="0"/>
        <v>13</v>
      </c>
      <c r="AJ58" s="122"/>
    </row>
    <row r="59" spans="3:36" ht="41.25" customHeight="1">
      <c r="C59" s="53" t="s">
        <v>274</v>
      </c>
      <c r="D59" s="53"/>
      <c r="E59" s="44"/>
      <c r="F59" s="44"/>
      <c r="G59" s="44"/>
      <c r="H59" s="112"/>
      <c r="I59" s="53"/>
      <c r="J59" s="44"/>
      <c r="K59" s="44"/>
      <c r="L59" s="44">
        <v>2</v>
      </c>
      <c r="M59" s="44"/>
      <c r="N59" s="44">
        <v>2</v>
      </c>
      <c r="O59" s="44"/>
      <c r="P59" s="44">
        <v>2</v>
      </c>
      <c r="Q59" s="44"/>
      <c r="R59" s="44">
        <v>2</v>
      </c>
      <c r="S59" s="44"/>
      <c r="T59" s="44"/>
      <c r="U59" s="44"/>
      <c r="V59" s="44"/>
      <c r="W59" s="44"/>
      <c r="X59" s="44">
        <v>3</v>
      </c>
      <c r="Y59" s="44">
        <v>2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>
        <f t="shared" si="0"/>
        <v>13</v>
      </c>
      <c r="AJ59" s="122"/>
    </row>
    <row r="60" spans="3:36" ht="41.25" customHeight="1">
      <c r="C60" s="53" t="s">
        <v>208</v>
      </c>
      <c r="D60" s="53"/>
      <c r="E60" s="44"/>
      <c r="F60" s="44"/>
      <c r="G60" s="44"/>
      <c r="H60" s="112"/>
      <c r="I60" s="53"/>
      <c r="J60" s="44"/>
      <c r="K60" s="44"/>
      <c r="L60" s="44">
        <v>2</v>
      </c>
      <c r="M60" s="44"/>
      <c r="N60" s="44">
        <v>2</v>
      </c>
      <c r="O60" s="44"/>
      <c r="P60" s="44">
        <v>2</v>
      </c>
      <c r="Q60" s="44"/>
      <c r="R60" s="44">
        <v>2</v>
      </c>
      <c r="S60" s="44"/>
      <c r="T60" s="44"/>
      <c r="U60" s="44"/>
      <c r="V60" s="44"/>
      <c r="W60" s="44"/>
      <c r="X60" s="44">
        <v>3</v>
      </c>
      <c r="Y60" s="44">
        <v>2</v>
      </c>
      <c r="Z60" s="44"/>
      <c r="AA60" s="44"/>
      <c r="AB60" s="44"/>
      <c r="AC60" s="44"/>
      <c r="AD60" s="44"/>
      <c r="AE60" s="44"/>
      <c r="AF60" s="44"/>
      <c r="AG60" s="44"/>
      <c r="AH60" s="44"/>
      <c r="AI60" s="44">
        <f t="shared" si="0"/>
        <v>13</v>
      </c>
      <c r="AJ60" s="122"/>
    </row>
    <row r="61" spans="3:36" ht="41.25" customHeight="1">
      <c r="C61" s="53" t="s">
        <v>275</v>
      </c>
      <c r="D61" s="53"/>
      <c r="E61" s="44"/>
      <c r="F61" s="44"/>
      <c r="G61" s="44"/>
      <c r="H61" s="112"/>
      <c r="I61" s="53"/>
      <c r="J61" s="44">
        <v>1</v>
      </c>
      <c r="K61" s="44"/>
      <c r="L61" s="44">
        <v>1</v>
      </c>
      <c r="M61" s="44"/>
      <c r="N61" s="44">
        <v>1</v>
      </c>
      <c r="O61" s="44"/>
      <c r="P61" s="44">
        <v>1</v>
      </c>
      <c r="Q61" s="44"/>
      <c r="R61" s="44">
        <v>1</v>
      </c>
      <c r="S61" s="44"/>
      <c r="T61" s="44"/>
      <c r="U61" s="44"/>
      <c r="V61" s="44"/>
      <c r="W61" s="44"/>
      <c r="X61" s="44"/>
      <c r="Y61" s="44">
        <v>1</v>
      </c>
      <c r="Z61" s="44"/>
      <c r="AA61" s="44"/>
      <c r="AB61" s="44"/>
      <c r="AC61" s="44"/>
      <c r="AD61" s="44"/>
      <c r="AE61" s="44"/>
      <c r="AF61" s="44"/>
      <c r="AG61" s="44"/>
      <c r="AH61" s="44"/>
      <c r="AI61" s="44">
        <f t="shared" si="0"/>
        <v>6</v>
      </c>
      <c r="AJ61" s="122"/>
    </row>
    <row r="62" spans="3:36" ht="41.25" customHeight="1">
      <c r="C62" s="53" t="s">
        <v>46</v>
      </c>
      <c r="D62" s="53"/>
      <c r="E62" s="44"/>
      <c r="F62" s="44"/>
      <c r="G62" s="44"/>
      <c r="H62" s="112"/>
      <c r="I62" s="53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>
        <v>1</v>
      </c>
      <c r="U62" s="44">
        <v>1</v>
      </c>
      <c r="V62" s="44"/>
      <c r="W62" s="44"/>
      <c r="X62" s="44"/>
      <c r="Y62" s="44"/>
      <c r="Z62" s="44"/>
      <c r="AA62" s="44"/>
      <c r="AB62" s="44"/>
      <c r="AC62" s="44">
        <v>1</v>
      </c>
      <c r="AD62" s="44"/>
      <c r="AE62" s="44"/>
      <c r="AF62" s="44"/>
      <c r="AG62" s="44">
        <v>1</v>
      </c>
      <c r="AH62" s="44">
        <v>1</v>
      </c>
      <c r="AI62" s="44">
        <f t="shared" si="0"/>
        <v>5</v>
      </c>
      <c r="AJ62" s="122"/>
    </row>
    <row r="63" spans="3:36" ht="41.25" customHeight="1">
      <c r="C63" s="53" t="s">
        <v>276</v>
      </c>
      <c r="D63" s="53"/>
      <c r="E63" s="44"/>
      <c r="F63" s="44"/>
      <c r="G63" s="44"/>
      <c r="H63" s="112"/>
      <c r="I63" s="53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>
        <v>1</v>
      </c>
      <c r="AI63" s="44">
        <f t="shared" si="0"/>
        <v>1</v>
      </c>
      <c r="AJ63" s="122"/>
    </row>
    <row r="64" spans="3:36" ht="41.25" customHeight="1">
      <c r="C64" s="53" t="s">
        <v>277</v>
      </c>
      <c r="D64" s="53"/>
      <c r="E64" s="44"/>
      <c r="F64" s="44"/>
      <c r="G64" s="44"/>
      <c r="H64" s="112"/>
      <c r="I64" s="53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>
        <v>1</v>
      </c>
      <c r="AH64" s="44">
        <v>1</v>
      </c>
      <c r="AI64" s="44">
        <f t="shared" si="0"/>
        <v>2</v>
      </c>
      <c r="AJ64" s="122"/>
    </row>
    <row r="65" spans="3:36" ht="41.25" customHeight="1">
      <c r="C65" s="53" t="s">
        <v>278</v>
      </c>
      <c r="D65" s="53"/>
      <c r="E65" s="44"/>
      <c r="F65" s="44"/>
      <c r="G65" s="44"/>
      <c r="H65" s="112"/>
      <c r="I65" s="53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>
        <v>1</v>
      </c>
      <c r="AH65" s="44"/>
      <c r="AI65" s="44">
        <f t="shared" si="0"/>
        <v>1</v>
      </c>
      <c r="AJ65" s="122"/>
    </row>
    <row r="66" spans="3:36" ht="41.25" customHeight="1">
      <c r="C66" s="53" t="s">
        <v>279</v>
      </c>
      <c r="D66" s="53"/>
      <c r="E66" s="44"/>
      <c r="F66" s="44"/>
      <c r="G66" s="44"/>
      <c r="H66" s="112"/>
      <c r="I66" s="53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>
        <v>1</v>
      </c>
      <c r="AI66" s="44">
        <f t="shared" si="0"/>
        <v>1</v>
      </c>
      <c r="AJ66" s="122"/>
    </row>
    <row r="67" spans="3:36" ht="41.25" customHeight="1">
      <c r="C67" s="53" t="s">
        <v>47</v>
      </c>
      <c r="D67" s="53"/>
      <c r="E67" s="44">
        <v>1</v>
      </c>
      <c r="F67" s="44"/>
      <c r="G67" s="44"/>
      <c r="H67" s="112"/>
      <c r="I67" s="53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>
        <v>1</v>
      </c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>
        <f t="shared" si="0"/>
        <v>2</v>
      </c>
      <c r="AJ67" s="122"/>
    </row>
    <row r="68" spans="3:36" ht="41.25" customHeight="1">
      <c r="C68" s="53" t="s">
        <v>280</v>
      </c>
      <c r="D68" s="53"/>
      <c r="E68" s="44"/>
      <c r="F68" s="44"/>
      <c r="G68" s="44"/>
      <c r="H68" s="112"/>
      <c r="I68" s="53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>
        <v>1</v>
      </c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>
        <f t="shared" si="0"/>
        <v>1</v>
      </c>
      <c r="AJ68" s="122"/>
    </row>
    <row r="69" spans="3:36" ht="41.25" customHeight="1">
      <c r="C69" s="53" t="s">
        <v>281</v>
      </c>
      <c r="D69" s="53"/>
      <c r="E69" s="44"/>
      <c r="F69" s="44"/>
      <c r="G69" s="44"/>
      <c r="H69" s="112"/>
      <c r="I69" s="5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>
        <v>1</v>
      </c>
      <c r="Z69" s="44"/>
      <c r="AA69" s="44"/>
      <c r="AB69" s="44"/>
      <c r="AC69" s="44"/>
      <c r="AD69" s="44"/>
      <c r="AE69" s="44"/>
      <c r="AF69" s="44"/>
      <c r="AG69" s="44"/>
      <c r="AH69" s="44"/>
      <c r="AI69" s="44">
        <f t="shared" si="0"/>
        <v>1</v>
      </c>
      <c r="AJ69" s="122"/>
    </row>
    <row r="70" spans="3:36" ht="41.25" customHeight="1">
      <c r="C70" s="53" t="s">
        <v>82</v>
      </c>
      <c r="D70" s="53"/>
      <c r="E70" s="44"/>
      <c r="F70" s="44"/>
      <c r="G70" s="44"/>
      <c r="H70" s="112"/>
      <c r="I70" s="53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>
        <v>1</v>
      </c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>
        <f t="shared" si="0"/>
        <v>1</v>
      </c>
      <c r="AJ70" s="122"/>
    </row>
    <row r="71" spans="3:36" ht="41.25" customHeight="1">
      <c r="C71" s="53" t="s">
        <v>282</v>
      </c>
      <c r="D71" s="53"/>
      <c r="E71" s="44"/>
      <c r="F71" s="44"/>
      <c r="G71" s="44"/>
      <c r="H71" s="112"/>
      <c r="I71" s="53"/>
      <c r="J71" s="44">
        <v>1</v>
      </c>
      <c r="K71" s="44"/>
      <c r="L71" s="44">
        <v>1</v>
      </c>
      <c r="M71" s="44"/>
      <c r="N71" s="44">
        <v>1</v>
      </c>
      <c r="O71" s="44"/>
      <c r="P71" s="44">
        <v>1</v>
      </c>
      <c r="Q71" s="44"/>
      <c r="R71" s="44">
        <v>1</v>
      </c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>
        <f t="shared" si="0"/>
        <v>5</v>
      </c>
      <c r="AJ71" s="122"/>
    </row>
    <row r="72" spans="3:36" ht="41.25" customHeight="1">
      <c r="C72" s="53" t="s">
        <v>283</v>
      </c>
      <c r="D72" s="53"/>
      <c r="E72" s="44"/>
      <c r="F72" s="44"/>
      <c r="G72" s="44"/>
      <c r="H72" s="112"/>
      <c r="I72" s="53"/>
      <c r="J72" s="44">
        <v>1</v>
      </c>
      <c r="K72" s="44"/>
      <c r="L72" s="44">
        <v>1</v>
      </c>
      <c r="M72" s="44"/>
      <c r="N72" s="44">
        <v>1</v>
      </c>
      <c r="O72" s="44"/>
      <c r="P72" s="44">
        <v>1</v>
      </c>
      <c r="Q72" s="44"/>
      <c r="R72" s="44">
        <v>1</v>
      </c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>
        <f t="shared" si="0"/>
        <v>5</v>
      </c>
      <c r="AJ72" s="122"/>
    </row>
    <row r="73" spans="3:36" ht="41.25" customHeight="1">
      <c r="C73" s="53" t="s">
        <v>284</v>
      </c>
      <c r="D73" s="53"/>
      <c r="E73" s="44"/>
      <c r="F73" s="44"/>
      <c r="G73" s="44"/>
      <c r="H73" s="112"/>
      <c r="I73" s="53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>
        <v>1</v>
      </c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>
        <f t="shared" si="0"/>
        <v>1</v>
      </c>
      <c r="AJ73" s="122"/>
    </row>
    <row r="74" spans="3:36" ht="41.25" customHeight="1">
      <c r="C74" s="53" t="s">
        <v>285</v>
      </c>
      <c r="D74" s="53"/>
      <c r="E74" s="44"/>
      <c r="F74" s="44"/>
      <c r="G74" s="44"/>
      <c r="H74" s="112"/>
      <c r="I74" s="53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>
        <v>1</v>
      </c>
      <c r="U74" s="44">
        <v>1</v>
      </c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>
        <f t="shared" si="0"/>
        <v>2</v>
      </c>
      <c r="AJ74" s="122"/>
    </row>
    <row r="75" spans="3:36" ht="41.25" customHeight="1">
      <c r="C75" s="53" t="s">
        <v>286</v>
      </c>
      <c r="D75" s="53"/>
      <c r="E75" s="44"/>
      <c r="F75" s="44"/>
      <c r="G75" s="44"/>
      <c r="H75" s="112"/>
      <c r="I75" s="53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>
        <v>3</v>
      </c>
      <c r="AC75" s="44"/>
      <c r="AD75" s="44"/>
      <c r="AE75" s="44"/>
      <c r="AF75" s="44"/>
      <c r="AG75" s="44"/>
      <c r="AH75" s="44"/>
      <c r="AI75" s="44">
        <f t="shared" si="0"/>
        <v>3</v>
      </c>
      <c r="AJ75" s="122"/>
    </row>
    <row r="76" spans="3:36" ht="41.25" customHeight="1">
      <c r="C76" s="53" t="s">
        <v>287</v>
      </c>
      <c r="D76" s="53"/>
      <c r="E76" s="44"/>
      <c r="F76" s="44"/>
      <c r="G76" s="44"/>
      <c r="H76" s="112"/>
      <c r="I76" s="53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>
        <v>1</v>
      </c>
      <c r="AG76" s="44"/>
      <c r="AH76" s="44"/>
      <c r="AI76" s="44">
        <f t="shared" si="0"/>
        <v>1</v>
      </c>
      <c r="AJ76" s="122"/>
    </row>
    <row r="77" spans="3:36" ht="41.25" customHeight="1">
      <c r="C77" s="53" t="s">
        <v>288</v>
      </c>
      <c r="D77" s="53"/>
      <c r="E77" s="44"/>
      <c r="F77" s="44"/>
      <c r="G77" s="44"/>
      <c r="H77" s="112"/>
      <c r="I77" s="53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>
        <v>2</v>
      </c>
      <c r="AG77" s="44"/>
      <c r="AH77" s="44"/>
      <c r="AI77" s="44">
        <f t="shared" si="0"/>
        <v>2</v>
      </c>
      <c r="AJ77" s="122"/>
    </row>
    <row r="78" spans="3:36" ht="41.25" customHeight="1">
      <c r="C78" s="53" t="s">
        <v>289</v>
      </c>
      <c r="D78" s="53"/>
      <c r="E78" s="44"/>
      <c r="F78" s="44"/>
      <c r="G78" s="44"/>
      <c r="H78" s="112"/>
      <c r="I78" s="53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>
        <f t="shared" si="0"/>
        <v>0</v>
      </c>
      <c r="AJ78" s="122"/>
    </row>
    <row r="79" spans="3:35" ht="41.25" customHeight="1">
      <c r="C79" s="53" t="s">
        <v>289</v>
      </c>
      <c r="D79" s="53"/>
      <c r="E79" s="44"/>
      <c r="F79" s="44"/>
      <c r="G79" s="44"/>
      <c r="H79" s="112"/>
      <c r="I79" s="53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>
        <f t="shared" si="0"/>
        <v>0</v>
      </c>
    </row>
    <row r="80" spans="3:35" ht="47.25" customHeight="1">
      <c r="C80" s="53" t="s">
        <v>289</v>
      </c>
      <c r="D80" s="53"/>
      <c r="E80" s="44"/>
      <c r="F80" s="44"/>
      <c r="G80" s="44"/>
      <c r="H80" s="112"/>
      <c r="I80" s="53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>
        <f t="shared" si="0"/>
        <v>0</v>
      </c>
    </row>
    <row r="81" spans="3:35" ht="50.25" customHeight="1">
      <c r="C81" s="12" t="s">
        <v>20</v>
      </c>
      <c r="D81" s="12" t="s">
        <v>21</v>
      </c>
      <c r="E81" s="12" t="s">
        <v>21</v>
      </c>
      <c r="F81" s="12" t="s">
        <v>21</v>
      </c>
      <c r="G81" s="12" t="s">
        <v>21</v>
      </c>
      <c r="H81" s="12" t="s">
        <v>21</v>
      </c>
      <c r="I81" s="12" t="s">
        <v>21</v>
      </c>
      <c r="J81" s="12" t="s">
        <v>21</v>
      </c>
      <c r="K81" s="12" t="s">
        <v>21</v>
      </c>
      <c r="L81" s="12" t="s">
        <v>21</v>
      </c>
      <c r="M81" s="12" t="s">
        <v>21</v>
      </c>
      <c r="N81" s="12" t="s">
        <v>21</v>
      </c>
      <c r="O81" s="12" t="s">
        <v>21</v>
      </c>
      <c r="P81" s="12" t="s">
        <v>21</v>
      </c>
      <c r="Q81" s="12" t="s">
        <v>21</v>
      </c>
      <c r="R81" s="12" t="s">
        <v>21</v>
      </c>
      <c r="S81" s="12" t="s">
        <v>21</v>
      </c>
      <c r="T81" s="12" t="s">
        <v>21</v>
      </c>
      <c r="U81" s="12" t="s">
        <v>21</v>
      </c>
      <c r="V81" s="12" t="s">
        <v>21</v>
      </c>
      <c r="W81" s="12" t="s">
        <v>21</v>
      </c>
      <c r="X81" s="12" t="s">
        <v>21</v>
      </c>
      <c r="Y81" s="12" t="s">
        <v>21</v>
      </c>
      <c r="Z81" s="12" t="s">
        <v>21</v>
      </c>
      <c r="AA81" s="12" t="s">
        <v>21</v>
      </c>
      <c r="AB81" s="12" t="s">
        <v>21</v>
      </c>
      <c r="AC81" s="12" t="s">
        <v>21</v>
      </c>
      <c r="AD81" s="12" t="s">
        <v>21</v>
      </c>
      <c r="AE81" s="12" t="s">
        <v>21</v>
      </c>
      <c r="AF81" s="12" t="s">
        <v>21</v>
      </c>
      <c r="AG81" s="12" t="s">
        <v>21</v>
      </c>
      <c r="AH81" s="12" t="s">
        <v>21</v>
      </c>
      <c r="AI81" s="12" t="s">
        <v>21</v>
      </c>
    </row>
  </sheetData>
  <sheetProtection selectLockedCells="1" selectUnlockedCells="1"/>
  <mergeCells count="11">
    <mergeCell ref="D2:E2"/>
    <mergeCell ref="AK4:AN4"/>
    <mergeCell ref="B7:B9"/>
    <mergeCell ref="B13:B14"/>
    <mergeCell ref="B29:B43"/>
    <mergeCell ref="AK47:AN47"/>
    <mergeCell ref="B48:B51"/>
    <mergeCell ref="AK48:AN48"/>
    <mergeCell ref="AK49:AN49"/>
    <mergeCell ref="AK50:AN50"/>
    <mergeCell ref="AK51:AN5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16"/>
</worksheet>
</file>

<file path=xl/worksheets/sheet6.xml><?xml version="1.0" encoding="utf-8"?>
<worksheet xmlns="http://schemas.openxmlformats.org/spreadsheetml/2006/main" xmlns:r="http://schemas.openxmlformats.org/officeDocument/2006/relationships">
  <dimension ref="A2:AY69"/>
  <sheetViews>
    <sheetView zoomScale="50" zoomScaleNormal="50" zoomScaleSheetLayoutView="55" zoomScalePageLayoutView="0" workbookViewId="0" topLeftCell="X1">
      <selection activeCell="X1" sqref="X1"/>
    </sheetView>
  </sheetViews>
  <sheetFormatPr defaultColWidth="9.00390625" defaultRowHeight="41.25" customHeight="1"/>
  <cols>
    <col min="1" max="1" width="5.625" style="2" customWidth="1"/>
    <col min="2" max="2" width="12.125" style="3" customWidth="1"/>
    <col min="3" max="3" width="39.125" style="4" customWidth="1"/>
    <col min="4" max="4" width="12.00390625" style="2" customWidth="1"/>
    <col min="5" max="5" width="10.875" style="2" customWidth="1"/>
    <col min="6" max="6" width="13.375" style="2" customWidth="1"/>
    <col min="7" max="7" width="12.25390625" style="2" customWidth="1"/>
    <col min="8" max="9" width="10.125" style="2" customWidth="1"/>
    <col min="10" max="10" width="11.625" style="2" customWidth="1"/>
    <col min="11" max="11" width="10.125" style="2" customWidth="1"/>
    <col min="12" max="12" width="11.625" style="2" customWidth="1"/>
    <col min="13" max="13" width="10.125" style="2" customWidth="1"/>
    <col min="14" max="14" width="11.625" style="2" customWidth="1"/>
    <col min="15" max="15" width="12.75390625" style="2" customWidth="1"/>
    <col min="16" max="17" width="10.125" style="2" customWidth="1"/>
    <col min="18" max="18" width="12.00390625" style="2" customWidth="1"/>
    <col min="19" max="22" width="10.125" style="2" customWidth="1"/>
    <col min="23" max="23" width="13.375" style="2" customWidth="1"/>
    <col min="24" max="24" width="12.25390625" style="2" customWidth="1"/>
    <col min="25" max="25" width="10.125" style="2" customWidth="1"/>
    <col min="26" max="26" width="10.625" style="143" customWidth="1"/>
    <col min="27" max="27" width="10.375" style="143" customWidth="1"/>
    <col min="28" max="28" width="12.00390625" style="2" customWidth="1"/>
    <col min="29" max="30" width="10.125" style="2" customWidth="1"/>
    <col min="31" max="31" width="12.25390625" style="2" customWidth="1"/>
    <col min="32" max="32" width="12.00390625" style="2" customWidth="1"/>
    <col min="33" max="33" width="12.75390625" style="2" customWidth="1"/>
    <col min="34" max="35" width="11.625" style="2" customWidth="1"/>
    <col min="36" max="36" width="12.75390625" style="2" customWidth="1"/>
    <col min="37" max="37" width="10.625" style="2" customWidth="1"/>
    <col min="38" max="38" width="12.75390625" style="2" customWidth="1"/>
    <col min="39" max="40" width="12.25390625" style="2" customWidth="1"/>
    <col min="41" max="42" width="10.125" style="2" customWidth="1"/>
    <col min="43" max="43" width="11.625" style="2" customWidth="1"/>
    <col min="44" max="44" width="10.125" style="2" customWidth="1"/>
    <col min="45" max="45" width="13.875" style="5" customWidth="1"/>
    <col min="46" max="46" width="9.125" style="2" customWidth="1"/>
    <col min="47" max="47" width="13.00390625" style="2" customWidth="1"/>
    <col min="48" max="48" width="17.625" style="2" customWidth="1"/>
    <col min="49" max="49" width="13.00390625" style="2" customWidth="1"/>
    <col min="50" max="50" width="13.375" style="2" customWidth="1"/>
    <col min="51" max="51" width="15.875" style="2" customWidth="1"/>
    <col min="52" max="16384" width="9.125" style="2" customWidth="1"/>
  </cols>
  <sheetData>
    <row r="2" spans="3:44" ht="41.25" customHeight="1">
      <c r="C2" s="4" t="s">
        <v>3</v>
      </c>
      <c r="D2" s="5"/>
      <c r="E2" s="284" t="s">
        <v>290</v>
      </c>
      <c r="F2" s="284"/>
      <c r="G2" s="284"/>
      <c r="H2" s="284"/>
      <c r="I2" s="5"/>
      <c r="J2" s="5"/>
      <c r="L2" s="5"/>
      <c r="V2" s="144"/>
      <c r="Y2" s="144"/>
      <c r="AA2" s="145"/>
      <c r="AI2" s="304"/>
      <c r="AJ2" s="304"/>
      <c r="AK2" s="304"/>
      <c r="AL2" s="304"/>
      <c r="AM2" s="304"/>
      <c r="AN2" s="304"/>
      <c r="AO2" s="304"/>
      <c r="AP2" s="304"/>
      <c r="AQ2" s="304"/>
      <c r="AR2" s="304"/>
    </row>
    <row r="3" spans="4:45" ht="41.25" customHeight="1">
      <c r="D3" s="146" t="s">
        <v>291</v>
      </c>
      <c r="E3" s="146" t="s">
        <v>292</v>
      </c>
      <c r="F3" s="146" t="s">
        <v>293</v>
      </c>
      <c r="G3" s="146" t="s">
        <v>294</v>
      </c>
      <c r="H3" s="146" t="s">
        <v>295</v>
      </c>
      <c r="I3" s="146" t="s">
        <v>296</v>
      </c>
      <c r="J3" s="146" t="s">
        <v>297</v>
      </c>
      <c r="K3" s="146" t="s">
        <v>298</v>
      </c>
      <c r="L3" s="146" t="s">
        <v>299</v>
      </c>
      <c r="M3" s="146" t="s">
        <v>300</v>
      </c>
      <c r="N3" s="146" t="s">
        <v>301</v>
      </c>
      <c r="O3" s="146" t="s">
        <v>302</v>
      </c>
      <c r="P3" s="146" t="s">
        <v>303</v>
      </c>
      <c r="Q3" s="146" t="s">
        <v>304</v>
      </c>
      <c r="R3" s="146" t="s">
        <v>303</v>
      </c>
      <c r="S3" s="146" t="s">
        <v>305</v>
      </c>
      <c r="T3" s="146" t="s">
        <v>306</v>
      </c>
      <c r="U3" s="146" t="s">
        <v>307</v>
      </c>
      <c r="V3" s="146" t="s">
        <v>308</v>
      </c>
      <c r="W3" s="146" t="s">
        <v>309</v>
      </c>
      <c r="X3" s="146" t="s">
        <v>310</v>
      </c>
      <c r="Y3" s="146" t="s">
        <v>311</v>
      </c>
      <c r="Z3" s="146" t="s">
        <v>312</v>
      </c>
      <c r="AA3" s="146" t="s">
        <v>313</v>
      </c>
      <c r="AB3" s="146" t="s">
        <v>314</v>
      </c>
      <c r="AC3" s="146" t="s">
        <v>315</v>
      </c>
      <c r="AD3" s="146" t="s">
        <v>316</v>
      </c>
      <c r="AE3" s="146" t="s">
        <v>317</v>
      </c>
      <c r="AF3" s="146" t="s">
        <v>318</v>
      </c>
      <c r="AG3" s="146">
        <v>40</v>
      </c>
      <c r="AH3" s="146" t="s">
        <v>319</v>
      </c>
      <c r="AI3" s="146" t="s">
        <v>320</v>
      </c>
      <c r="AJ3" s="146" t="s">
        <v>321</v>
      </c>
      <c r="AK3" s="146" t="s">
        <v>322</v>
      </c>
      <c r="AL3" s="146" t="s">
        <v>323</v>
      </c>
      <c r="AM3" s="146" t="s">
        <v>324</v>
      </c>
      <c r="AN3" s="146" t="s">
        <v>325</v>
      </c>
      <c r="AO3" s="146" t="s">
        <v>326</v>
      </c>
      <c r="AP3" s="146" t="s">
        <v>327</v>
      </c>
      <c r="AQ3" s="146" t="s">
        <v>328</v>
      </c>
      <c r="AR3" s="146" t="s">
        <v>329</v>
      </c>
      <c r="AS3" s="2"/>
    </row>
    <row r="4" spans="2:45" s="7" customFormat="1" ht="105" customHeight="1">
      <c r="B4" s="8"/>
      <c r="C4" s="8"/>
      <c r="D4" s="9" t="s">
        <v>5</v>
      </c>
      <c r="E4" s="9" t="s">
        <v>235</v>
      </c>
      <c r="F4" s="9" t="s">
        <v>161</v>
      </c>
      <c r="G4" s="9" t="s">
        <v>161</v>
      </c>
      <c r="H4" s="9" t="s">
        <v>330</v>
      </c>
      <c r="I4" s="9" t="s">
        <v>163</v>
      </c>
      <c r="J4" s="9" t="s">
        <v>11</v>
      </c>
      <c r="K4" s="9" t="s">
        <v>163</v>
      </c>
      <c r="L4" s="9" t="s">
        <v>11</v>
      </c>
      <c r="M4" s="9" t="s">
        <v>242</v>
      </c>
      <c r="N4" s="9" t="s">
        <v>244</v>
      </c>
      <c r="O4" s="9" t="s">
        <v>331</v>
      </c>
      <c r="P4" s="9" t="s">
        <v>161</v>
      </c>
      <c r="Q4" s="9" t="s">
        <v>163</v>
      </c>
      <c r="R4" s="76" t="s">
        <v>161</v>
      </c>
      <c r="S4" s="76" t="s">
        <v>169</v>
      </c>
      <c r="T4" s="75" t="s">
        <v>332</v>
      </c>
      <c r="U4" s="9" t="s">
        <v>163</v>
      </c>
      <c r="V4" s="9" t="s">
        <v>163</v>
      </c>
      <c r="W4" s="76" t="s">
        <v>161</v>
      </c>
      <c r="X4" s="76" t="s">
        <v>161</v>
      </c>
      <c r="Y4" s="76" t="s">
        <v>169</v>
      </c>
      <c r="Z4" s="9" t="s">
        <v>163</v>
      </c>
      <c r="AA4" s="9" t="s">
        <v>163</v>
      </c>
      <c r="AB4" s="76" t="s">
        <v>161</v>
      </c>
      <c r="AC4" s="9" t="s">
        <v>333</v>
      </c>
      <c r="AD4" s="9" t="s">
        <v>334</v>
      </c>
      <c r="AE4" s="76" t="s">
        <v>161</v>
      </c>
      <c r="AF4" s="76" t="s">
        <v>161</v>
      </c>
      <c r="AG4" s="9" t="s">
        <v>335</v>
      </c>
      <c r="AH4" s="76" t="s">
        <v>161</v>
      </c>
      <c r="AI4" s="76" t="s">
        <v>182</v>
      </c>
      <c r="AJ4" s="9" t="s">
        <v>238</v>
      </c>
      <c r="AK4" s="9" t="s">
        <v>166</v>
      </c>
      <c r="AL4" s="77" t="s">
        <v>167</v>
      </c>
      <c r="AM4" s="75" t="s">
        <v>336</v>
      </c>
      <c r="AN4" s="76" t="s">
        <v>161</v>
      </c>
      <c r="AO4" s="9" t="s">
        <v>168</v>
      </c>
      <c r="AP4" s="9" t="s">
        <v>234</v>
      </c>
      <c r="AQ4" s="76" t="s">
        <v>161</v>
      </c>
      <c r="AR4" s="9" t="s">
        <v>243</v>
      </c>
      <c r="AS4" s="10" t="s">
        <v>12</v>
      </c>
    </row>
    <row r="5" spans="2:45" s="5" customFormat="1" ht="41.25" customHeight="1">
      <c r="B5" s="4"/>
      <c r="C5" s="12" t="s">
        <v>15</v>
      </c>
      <c r="D5" s="13" t="s">
        <v>16</v>
      </c>
      <c r="E5" s="13" t="s">
        <v>16</v>
      </c>
      <c r="F5" s="13" t="s">
        <v>17</v>
      </c>
      <c r="G5" s="13" t="s">
        <v>17</v>
      </c>
      <c r="H5" s="13" t="s">
        <v>16</v>
      </c>
      <c r="I5" s="13" t="s">
        <v>16</v>
      </c>
      <c r="J5" s="13" t="s">
        <v>17</v>
      </c>
      <c r="K5" s="13" t="s">
        <v>16</v>
      </c>
      <c r="L5" s="13" t="s">
        <v>17</v>
      </c>
      <c r="M5" s="13" t="s">
        <v>16</v>
      </c>
      <c r="N5" s="13" t="s">
        <v>16</v>
      </c>
      <c r="O5" s="13" t="s">
        <v>16</v>
      </c>
      <c r="P5" s="13" t="s">
        <v>17</v>
      </c>
      <c r="Q5" s="13" t="s">
        <v>16</v>
      </c>
      <c r="R5" s="13" t="s">
        <v>17</v>
      </c>
      <c r="S5" s="13" t="s">
        <v>16</v>
      </c>
      <c r="T5" s="13" t="s">
        <v>17</v>
      </c>
      <c r="U5" s="13" t="s">
        <v>16</v>
      </c>
      <c r="V5" s="13" t="s">
        <v>16</v>
      </c>
      <c r="W5" s="13" t="s">
        <v>17</v>
      </c>
      <c r="X5" s="13" t="s">
        <v>17</v>
      </c>
      <c r="Y5" s="13" t="s">
        <v>16</v>
      </c>
      <c r="Z5" s="13" t="s">
        <v>16</v>
      </c>
      <c r="AA5" s="13" t="s">
        <v>16</v>
      </c>
      <c r="AB5" s="13" t="s">
        <v>17</v>
      </c>
      <c r="AC5" s="13" t="s">
        <v>16</v>
      </c>
      <c r="AD5" s="13" t="s">
        <v>16</v>
      </c>
      <c r="AE5" s="13" t="s">
        <v>17</v>
      </c>
      <c r="AF5" s="13" t="s">
        <v>17</v>
      </c>
      <c r="AG5" s="13" t="s">
        <v>16</v>
      </c>
      <c r="AH5" s="13" t="s">
        <v>17</v>
      </c>
      <c r="AI5" s="13" t="s">
        <v>17</v>
      </c>
      <c r="AJ5" s="26" t="s">
        <v>19</v>
      </c>
      <c r="AK5" s="13" t="s">
        <v>16</v>
      </c>
      <c r="AL5" s="26" t="s">
        <v>19</v>
      </c>
      <c r="AM5" s="13" t="s">
        <v>16</v>
      </c>
      <c r="AN5" s="13" t="s">
        <v>17</v>
      </c>
      <c r="AO5" s="26" t="s">
        <v>19</v>
      </c>
      <c r="AP5" s="26" t="s">
        <v>19</v>
      </c>
      <c r="AQ5" s="13" t="s">
        <v>17</v>
      </c>
      <c r="AR5" s="13" t="s">
        <v>16</v>
      </c>
      <c r="AS5" s="14"/>
    </row>
    <row r="6" spans="3:45" ht="93" customHeight="1">
      <c r="C6" s="12" t="s">
        <v>20</v>
      </c>
      <c r="D6" s="15" t="s">
        <v>21</v>
      </c>
      <c r="E6" s="15" t="s">
        <v>21</v>
      </c>
      <c r="F6" s="15" t="s">
        <v>21</v>
      </c>
      <c r="G6" s="15" t="s">
        <v>21</v>
      </c>
      <c r="H6" s="15" t="s">
        <v>21</v>
      </c>
      <c r="I6" s="15" t="s">
        <v>21</v>
      </c>
      <c r="J6" s="15" t="s">
        <v>21</v>
      </c>
      <c r="K6" s="15" t="s">
        <v>21</v>
      </c>
      <c r="L6" s="15" t="s">
        <v>21</v>
      </c>
      <c r="M6" s="15" t="s">
        <v>21</v>
      </c>
      <c r="N6" s="15" t="s">
        <v>21</v>
      </c>
      <c r="O6" s="15" t="s">
        <v>21</v>
      </c>
      <c r="P6" s="15" t="s">
        <v>21</v>
      </c>
      <c r="Q6" s="15" t="s">
        <v>21</v>
      </c>
      <c r="R6" s="15" t="s">
        <v>21</v>
      </c>
      <c r="S6" s="15" t="s">
        <v>21</v>
      </c>
      <c r="T6" s="15" t="s">
        <v>21</v>
      </c>
      <c r="U6" s="15" t="s">
        <v>21</v>
      </c>
      <c r="V6" s="15" t="s">
        <v>21</v>
      </c>
      <c r="W6" s="15" t="s">
        <v>21</v>
      </c>
      <c r="X6" s="15" t="s">
        <v>21</v>
      </c>
      <c r="Y6" s="15" t="s">
        <v>21</v>
      </c>
      <c r="Z6" s="15" t="s">
        <v>21</v>
      </c>
      <c r="AA6" s="15" t="s">
        <v>21</v>
      </c>
      <c r="AB6" s="15" t="s">
        <v>21</v>
      </c>
      <c r="AC6" s="15" t="s">
        <v>21</v>
      </c>
      <c r="AD6" s="15" t="s">
        <v>21</v>
      </c>
      <c r="AE6" s="15" t="s">
        <v>21</v>
      </c>
      <c r="AF6" s="15" t="s">
        <v>21</v>
      </c>
      <c r="AG6" s="15" t="s">
        <v>21</v>
      </c>
      <c r="AH6" s="15" t="s">
        <v>21</v>
      </c>
      <c r="AI6" s="15" t="s">
        <v>21</v>
      </c>
      <c r="AJ6" s="15" t="s">
        <v>21</v>
      </c>
      <c r="AK6" s="15" t="s">
        <v>21</v>
      </c>
      <c r="AL6" s="15" t="s">
        <v>21</v>
      </c>
      <c r="AM6" s="15" t="s">
        <v>21</v>
      </c>
      <c r="AN6" s="15" t="s">
        <v>21</v>
      </c>
      <c r="AO6" s="15" t="s">
        <v>21</v>
      </c>
      <c r="AP6" s="15" t="s">
        <v>21</v>
      </c>
      <c r="AQ6" s="15" t="s">
        <v>21</v>
      </c>
      <c r="AR6" s="15" t="s">
        <v>21</v>
      </c>
      <c r="AS6" s="16"/>
    </row>
    <row r="7" spans="2:45" s="17" customFormat="1" ht="41.25" customHeight="1">
      <c r="B7" s="286" t="s">
        <v>22</v>
      </c>
      <c r="C7" s="18" t="s">
        <v>185</v>
      </c>
      <c r="D7" s="19">
        <v>97.94</v>
      </c>
      <c r="E7" s="20">
        <v>36.16</v>
      </c>
      <c r="G7" s="16"/>
      <c r="H7" s="20">
        <v>51.31</v>
      </c>
      <c r="I7" s="20">
        <v>20.7</v>
      </c>
      <c r="J7" s="16"/>
      <c r="K7" s="20">
        <v>23.46</v>
      </c>
      <c r="L7" s="16"/>
      <c r="M7" s="20">
        <v>5.06</v>
      </c>
      <c r="N7" s="16"/>
      <c r="O7" s="16"/>
      <c r="P7" s="16"/>
      <c r="Q7" s="20">
        <v>23.07</v>
      </c>
      <c r="R7" s="16"/>
      <c r="S7" s="20">
        <v>9.28</v>
      </c>
      <c r="T7" s="16"/>
      <c r="U7" s="20">
        <v>18.48</v>
      </c>
      <c r="V7" s="20">
        <v>18.4</v>
      </c>
      <c r="W7" s="19"/>
      <c r="X7" s="19"/>
      <c r="Y7" s="20">
        <v>9.28</v>
      </c>
      <c r="Z7" s="20">
        <v>18.4</v>
      </c>
      <c r="AA7" s="20">
        <v>18.4</v>
      </c>
      <c r="AB7" s="20"/>
      <c r="AC7" s="20">
        <v>24</v>
      </c>
      <c r="AD7" s="20">
        <v>33.38</v>
      </c>
      <c r="AE7" s="20"/>
      <c r="AF7" s="20"/>
      <c r="AG7" s="16">
        <v>14.16</v>
      </c>
      <c r="AH7" s="20"/>
      <c r="AI7" s="16"/>
      <c r="AJ7" s="16"/>
      <c r="AK7" s="20">
        <v>9.28</v>
      </c>
      <c r="AL7" s="16"/>
      <c r="AM7" s="16">
        <v>12.29</v>
      </c>
      <c r="AN7" s="16"/>
      <c r="AO7" s="16"/>
      <c r="AP7" s="16"/>
      <c r="AQ7" s="16"/>
      <c r="AR7" s="20">
        <v>9.32</v>
      </c>
      <c r="AS7" s="16">
        <f aca="true" t="shared" si="0" ref="AS7:AS69">SUM(D7:AR7)</f>
        <v>452.3699999999999</v>
      </c>
    </row>
    <row r="8" spans="2:51" s="5" customFormat="1" ht="41.25" customHeight="1">
      <c r="B8" s="286"/>
      <c r="C8" s="11" t="s">
        <v>187</v>
      </c>
      <c r="D8" s="11"/>
      <c r="E8" s="20"/>
      <c r="F8" s="20"/>
      <c r="G8" s="16"/>
      <c r="H8" s="20"/>
      <c r="I8" s="20"/>
      <c r="J8" s="16"/>
      <c r="K8" s="20"/>
      <c r="L8" s="16"/>
      <c r="M8" s="20"/>
      <c r="N8" s="16"/>
      <c r="O8" s="16"/>
      <c r="P8" s="16"/>
      <c r="Q8" s="20"/>
      <c r="R8" s="16"/>
      <c r="S8" s="20"/>
      <c r="T8" s="16"/>
      <c r="U8" s="20"/>
      <c r="V8" s="20"/>
      <c r="W8" s="11"/>
      <c r="X8" s="11"/>
      <c r="Y8" s="20"/>
      <c r="Z8" s="20"/>
      <c r="AA8" s="20"/>
      <c r="AB8" s="20"/>
      <c r="AC8" s="20"/>
      <c r="AD8" s="20"/>
      <c r="AE8" s="20"/>
      <c r="AF8" s="20"/>
      <c r="AG8" s="13"/>
      <c r="AH8" s="20"/>
      <c r="AI8" s="20"/>
      <c r="AJ8" s="20">
        <v>16.27</v>
      </c>
      <c r="AK8" s="16"/>
      <c r="AL8" s="16"/>
      <c r="AM8" s="20"/>
      <c r="AN8" s="20"/>
      <c r="AO8" s="16"/>
      <c r="AP8" s="16"/>
      <c r="AQ8" s="20"/>
      <c r="AR8" s="16"/>
      <c r="AS8" s="16">
        <f t="shared" si="0"/>
        <v>16.27</v>
      </c>
      <c r="AU8" s="285" t="s">
        <v>13</v>
      </c>
      <c r="AV8" s="285"/>
      <c r="AW8" s="285"/>
      <c r="AX8" s="285"/>
      <c r="AY8" s="10" t="s">
        <v>14</v>
      </c>
    </row>
    <row r="9" spans="2:51" s="5" customFormat="1" ht="41.25" customHeight="1">
      <c r="B9" s="286"/>
      <c r="C9" s="12" t="s">
        <v>337</v>
      </c>
      <c r="D9" s="16"/>
      <c r="E9" s="16"/>
      <c r="F9" s="20">
        <v>3.93</v>
      </c>
      <c r="G9" s="20">
        <v>3.93</v>
      </c>
      <c r="H9" s="16"/>
      <c r="I9" s="16"/>
      <c r="J9" s="20">
        <v>3.92</v>
      </c>
      <c r="K9" s="20"/>
      <c r="L9" s="20">
        <v>3.59</v>
      </c>
      <c r="M9" s="20"/>
      <c r="N9" s="20">
        <v>4.66</v>
      </c>
      <c r="O9" s="20">
        <v>10.51</v>
      </c>
      <c r="P9" s="20">
        <v>4.66</v>
      </c>
      <c r="Q9" s="20"/>
      <c r="R9" s="20">
        <v>4.66</v>
      </c>
      <c r="S9" s="16"/>
      <c r="T9" s="20">
        <v>4.66</v>
      </c>
      <c r="U9" s="20"/>
      <c r="V9" s="16"/>
      <c r="W9" s="20">
        <v>5.3</v>
      </c>
      <c r="X9" s="20">
        <v>4.21</v>
      </c>
      <c r="Y9" s="16"/>
      <c r="Z9" s="147"/>
      <c r="AA9" s="148"/>
      <c r="AB9" s="20">
        <v>8.97</v>
      </c>
      <c r="AC9" s="20"/>
      <c r="AD9" s="20"/>
      <c r="AE9" s="20">
        <v>3.9</v>
      </c>
      <c r="AF9" s="20">
        <v>4.05</v>
      </c>
      <c r="AG9" s="13"/>
      <c r="AH9" s="20">
        <v>14.86</v>
      </c>
      <c r="AI9" s="20">
        <v>5.43</v>
      </c>
      <c r="AJ9" s="20"/>
      <c r="AK9" s="20"/>
      <c r="AL9" s="11">
        <v>12.44</v>
      </c>
      <c r="AM9" s="20"/>
      <c r="AN9" s="20">
        <v>3.28</v>
      </c>
      <c r="AO9" s="20">
        <v>3.88</v>
      </c>
      <c r="AP9" s="20">
        <v>9.05</v>
      </c>
      <c r="AQ9" s="20">
        <v>4.55</v>
      </c>
      <c r="AR9" s="13"/>
      <c r="AS9" s="16">
        <f t="shared" si="0"/>
        <v>124.43999999999997</v>
      </c>
      <c r="AU9" s="13" t="s">
        <v>18</v>
      </c>
      <c r="AV9" s="13" t="s">
        <v>16</v>
      </c>
      <c r="AW9" s="13" t="s">
        <v>19</v>
      </c>
      <c r="AX9" s="13" t="s">
        <v>17</v>
      </c>
      <c r="AY9" s="13"/>
    </row>
    <row r="10" spans="2:51" s="5" customFormat="1" ht="41.25" customHeight="1">
      <c r="B10" s="4"/>
      <c r="C10" s="12" t="s">
        <v>25</v>
      </c>
      <c r="D10" s="15"/>
      <c r="E10" s="15"/>
      <c r="F10" s="15">
        <v>1</v>
      </c>
      <c r="G10" s="15">
        <v>1</v>
      </c>
      <c r="H10" s="15"/>
      <c r="I10" s="15"/>
      <c r="J10" s="15">
        <v>1</v>
      </c>
      <c r="K10" s="15"/>
      <c r="L10" s="15">
        <v>1</v>
      </c>
      <c r="M10" s="15"/>
      <c r="N10" s="15"/>
      <c r="O10" s="15">
        <v>1</v>
      </c>
      <c r="P10" s="15">
        <v>1</v>
      </c>
      <c r="Q10" s="15"/>
      <c r="R10" s="15">
        <v>1</v>
      </c>
      <c r="S10" s="15"/>
      <c r="T10" s="15">
        <v>1</v>
      </c>
      <c r="U10" s="15"/>
      <c r="V10" s="15"/>
      <c r="W10" s="15">
        <v>1</v>
      </c>
      <c r="X10" s="15">
        <v>1</v>
      </c>
      <c r="Y10" s="15"/>
      <c r="Z10" s="149"/>
      <c r="AA10" s="149"/>
      <c r="AB10" s="15">
        <v>1</v>
      </c>
      <c r="AC10" s="15"/>
      <c r="AD10" s="15"/>
      <c r="AE10" s="15">
        <v>1</v>
      </c>
      <c r="AF10" s="15">
        <v>1</v>
      </c>
      <c r="AG10" s="15"/>
      <c r="AH10" s="15">
        <v>1</v>
      </c>
      <c r="AI10" s="15">
        <v>1</v>
      </c>
      <c r="AJ10" s="15">
        <v>1</v>
      </c>
      <c r="AK10" s="15"/>
      <c r="AL10" s="15">
        <v>1</v>
      </c>
      <c r="AM10" s="15"/>
      <c r="AN10" s="15">
        <v>1</v>
      </c>
      <c r="AO10" s="15">
        <v>1</v>
      </c>
      <c r="AP10" s="15"/>
      <c r="AQ10" s="15">
        <v>1</v>
      </c>
      <c r="AR10" s="15"/>
      <c r="AS10" s="16">
        <f t="shared" si="0"/>
        <v>20</v>
      </c>
      <c r="AU10" s="16">
        <v>0</v>
      </c>
      <c r="AV10" s="16">
        <f>SUM(D7+E7+H7+I7+K7+M7+N9+O9+Q7+S7+U7+V7+Y7+Z7+AA7+AC7+AD7+AG7+AK7+AM7+AR7)</f>
        <v>467.5399999999999</v>
      </c>
      <c r="AW10" s="16">
        <f>SUM(AJ8+AL9+AO9+AP9)</f>
        <v>41.64</v>
      </c>
      <c r="AX10" s="16">
        <f>SUM(F9+G9+J9+L9+P9+R9+T9+W9+X9+AB9+AE9+AF9+AH9+AI9+AN9+AQ9)</f>
        <v>83.89999999999999</v>
      </c>
      <c r="AY10" s="16">
        <f>SUM(AU10:AX10)</f>
        <v>593.0799999999999</v>
      </c>
    </row>
    <row r="11" spans="2:48" s="5" customFormat="1" ht="41.25" customHeight="1">
      <c r="B11" s="4"/>
      <c r="C11" s="12" t="s">
        <v>26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>
        <v>1</v>
      </c>
      <c r="O11" s="15">
        <v>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49"/>
      <c r="AA11" s="149"/>
      <c r="AB11" s="15"/>
      <c r="AC11" s="15"/>
      <c r="AD11" s="15"/>
      <c r="AE11" s="15"/>
      <c r="AF11" s="15"/>
      <c r="AG11" s="15"/>
      <c r="AH11" s="15"/>
      <c r="AI11" s="15"/>
      <c r="AJ11" s="15">
        <v>1</v>
      </c>
      <c r="AK11" s="15"/>
      <c r="AL11" s="15">
        <v>1</v>
      </c>
      <c r="AM11" s="15"/>
      <c r="AO11" s="15"/>
      <c r="AP11" s="15"/>
      <c r="AQ11" s="15"/>
      <c r="AR11" s="15">
        <v>1</v>
      </c>
      <c r="AS11" s="16">
        <f t="shared" si="0"/>
        <v>5</v>
      </c>
      <c r="AV11" s="17"/>
    </row>
    <row r="12" spans="2:45" s="22" customFormat="1" ht="41.25" customHeight="1">
      <c r="B12" s="23"/>
      <c r="C12" s="24" t="s">
        <v>27</v>
      </c>
      <c r="D12" s="25"/>
      <c r="E12" s="15"/>
      <c r="F12" s="15">
        <v>1</v>
      </c>
      <c r="G12" s="15">
        <v>1</v>
      </c>
      <c r="H12" s="15"/>
      <c r="I12" s="15"/>
      <c r="J12" s="25">
        <v>1</v>
      </c>
      <c r="K12" s="15"/>
      <c r="L12" s="25">
        <v>1</v>
      </c>
      <c r="M12" s="95"/>
      <c r="N12" s="15"/>
      <c r="O12" s="15"/>
      <c r="P12" s="25">
        <v>1</v>
      </c>
      <c r="Q12" s="25"/>
      <c r="R12" s="15">
        <v>1</v>
      </c>
      <c r="S12" s="15"/>
      <c r="T12" s="25">
        <v>1</v>
      </c>
      <c r="U12" s="25"/>
      <c r="V12" s="15"/>
      <c r="W12" s="15">
        <v>1</v>
      </c>
      <c r="X12" s="15">
        <v>1</v>
      </c>
      <c r="Y12" s="95"/>
      <c r="Z12" s="150"/>
      <c r="AA12" s="149"/>
      <c r="AB12" s="15">
        <v>1</v>
      </c>
      <c r="AC12" s="15"/>
      <c r="AD12" s="15"/>
      <c r="AE12" s="15">
        <v>1</v>
      </c>
      <c r="AF12" s="15">
        <v>1</v>
      </c>
      <c r="AG12" s="25"/>
      <c r="AH12" s="15">
        <v>1</v>
      </c>
      <c r="AI12" s="15"/>
      <c r="AJ12" s="15"/>
      <c r="AK12" s="95"/>
      <c r="AL12" s="15"/>
      <c r="AM12" s="15"/>
      <c r="AN12" s="15">
        <v>1</v>
      </c>
      <c r="AO12" s="15"/>
      <c r="AP12" s="15"/>
      <c r="AQ12" s="15">
        <v>1</v>
      </c>
      <c r="AR12" s="15"/>
      <c r="AS12" s="16">
        <f t="shared" si="0"/>
        <v>15</v>
      </c>
    </row>
    <row r="13" spans="2:45" s="5" customFormat="1" ht="41.25" customHeight="1">
      <c r="B13" s="4"/>
      <c r="C13" s="12" t="s">
        <v>28</v>
      </c>
      <c r="D13" s="26"/>
      <c r="E13" s="16"/>
      <c r="F13" s="16"/>
      <c r="G13" s="16"/>
      <c r="H13" s="16"/>
      <c r="I13" s="13"/>
      <c r="J13" s="20"/>
      <c r="K13" s="16"/>
      <c r="L13" s="20"/>
      <c r="M13" s="11"/>
      <c r="N13" s="13"/>
      <c r="O13" s="16"/>
      <c r="P13" s="26"/>
      <c r="Q13" s="19"/>
      <c r="R13" s="16"/>
      <c r="S13" s="16"/>
      <c r="T13" s="26"/>
      <c r="U13" s="20"/>
      <c r="V13" s="15"/>
      <c r="W13" s="13"/>
      <c r="X13" s="13"/>
      <c r="Y13" s="11"/>
      <c r="Z13" s="147"/>
      <c r="AA13" s="149"/>
      <c r="AB13" s="13"/>
      <c r="AC13" s="16"/>
      <c r="AD13" s="16"/>
      <c r="AE13" s="13"/>
      <c r="AF13" s="13"/>
      <c r="AG13" s="19"/>
      <c r="AH13" s="16"/>
      <c r="AI13" s="16"/>
      <c r="AJ13" s="16"/>
      <c r="AK13" s="11"/>
      <c r="AL13" s="16"/>
      <c r="AM13" s="13"/>
      <c r="AN13" s="16"/>
      <c r="AO13" s="16"/>
      <c r="AP13" s="16"/>
      <c r="AQ13" s="16"/>
      <c r="AR13" s="16"/>
      <c r="AS13" s="16">
        <f t="shared" si="0"/>
        <v>0</v>
      </c>
    </row>
    <row r="14" spans="2:45" s="5" customFormat="1" ht="41.25" customHeight="1">
      <c r="B14" s="286" t="s">
        <v>29</v>
      </c>
      <c r="C14" s="12" t="s">
        <v>30</v>
      </c>
      <c r="D14" s="26"/>
      <c r="E14" s="16"/>
      <c r="F14" s="16"/>
      <c r="G14" s="16"/>
      <c r="H14" s="16"/>
      <c r="I14" s="13"/>
      <c r="J14" s="20"/>
      <c r="K14" s="16"/>
      <c r="L14" s="20"/>
      <c r="M14" s="11"/>
      <c r="N14" s="13"/>
      <c r="O14" s="16"/>
      <c r="P14" s="26"/>
      <c r="Q14" s="19"/>
      <c r="R14" s="16"/>
      <c r="S14" s="16"/>
      <c r="T14" s="26"/>
      <c r="U14" s="20"/>
      <c r="V14" s="15"/>
      <c r="W14" s="13"/>
      <c r="X14" s="13"/>
      <c r="Y14" s="11"/>
      <c r="Z14" s="147"/>
      <c r="AA14" s="149"/>
      <c r="AB14" s="13"/>
      <c r="AC14" s="16"/>
      <c r="AD14" s="16"/>
      <c r="AE14" s="13"/>
      <c r="AF14" s="13"/>
      <c r="AG14" s="19"/>
      <c r="AH14" s="16"/>
      <c r="AI14" s="16"/>
      <c r="AJ14" s="16"/>
      <c r="AK14" s="11"/>
      <c r="AL14" s="16"/>
      <c r="AM14" s="13"/>
      <c r="AN14" s="16"/>
      <c r="AO14" s="16">
        <v>2.5</v>
      </c>
      <c r="AP14" s="16"/>
      <c r="AQ14" s="16"/>
      <c r="AR14" s="16">
        <v>4.3</v>
      </c>
      <c r="AS14" s="16">
        <f t="shared" si="0"/>
        <v>6.8</v>
      </c>
    </row>
    <row r="15" spans="2:45" s="17" customFormat="1" ht="41.25" customHeight="1">
      <c r="B15" s="286"/>
      <c r="C15" s="18" t="s">
        <v>31</v>
      </c>
      <c r="D15" s="20"/>
      <c r="E15" s="16"/>
      <c r="F15" s="16">
        <v>21</v>
      </c>
      <c r="G15" s="16">
        <v>21.06</v>
      </c>
      <c r="H15" s="16"/>
      <c r="I15" s="16"/>
      <c r="J15" s="20">
        <v>21.6</v>
      </c>
      <c r="K15" s="16"/>
      <c r="L15" s="20">
        <v>18.6</v>
      </c>
      <c r="M15" s="19"/>
      <c r="N15" s="16">
        <v>14.43</v>
      </c>
      <c r="O15" s="16">
        <v>21.07</v>
      </c>
      <c r="P15" s="20"/>
      <c r="Q15" s="19">
        <v>67.59</v>
      </c>
      <c r="R15" s="16">
        <v>22.3</v>
      </c>
      <c r="S15" s="16"/>
      <c r="T15" s="20">
        <v>23</v>
      </c>
      <c r="U15" s="20"/>
      <c r="V15" s="16"/>
      <c r="W15" s="16">
        <v>18.5</v>
      </c>
      <c r="X15" s="16">
        <v>19.4</v>
      </c>
      <c r="Y15" s="19"/>
      <c r="Z15" s="147"/>
      <c r="AA15" s="148"/>
      <c r="AB15" s="16">
        <v>43.8</v>
      </c>
      <c r="AC15" s="16"/>
      <c r="AD15" s="16"/>
      <c r="AE15" s="16">
        <v>21</v>
      </c>
      <c r="AF15" s="16">
        <v>21</v>
      </c>
      <c r="AG15" s="20"/>
      <c r="AH15" s="16">
        <v>27</v>
      </c>
      <c r="AI15" s="16">
        <v>19.5</v>
      </c>
      <c r="AJ15" s="16">
        <v>30.68</v>
      </c>
      <c r="AK15" s="19"/>
      <c r="AL15" s="16">
        <v>22.85</v>
      </c>
      <c r="AM15" s="16"/>
      <c r="AN15" s="16">
        <v>14.7</v>
      </c>
      <c r="AO15" s="16"/>
      <c r="AP15" s="16"/>
      <c r="AQ15" s="16">
        <v>23.17</v>
      </c>
      <c r="AR15" s="16"/>
      <c r="AS15" s="16">
        <f t="shared" si="0"/>
        <v>492.25000000000006</v>
      </c>
    </row>
    <row r="16" spans="2:45" s="22" customFormat="1" ht="41.25" customHeight="1">
      <c r="B16" s="23"/>
      <c r="C16" s="24" t="s">
        <v>338</v>
      </c>
      <c r="D16" s="25"/>
      <c r="E16" s="15"/>
      <c r="F16" s="15">
        <v>1</v>
      </c>
      <c r="G16" s="15">
        <v>1</v>
      </c>
      <c r="H16" s="15"/>
      <c r="I16" s="15"/>
      <c r="J16" s="25">
        <v>1</v>
      </c>
      <c r="K16" s="15"/>
      <c r="L16" s="25">
        <v>1</v>
      </c>
      <c r="M16" s="95"/>
      <c r="N16" s="15"/>
      <c r="O16" s="15"/>
      <c r="P16" s="25">
        <v>1</v>
      </c>
      <c r="Q16" s="25"/>
      <c r="R16" s="15"/>
      <c r="S16" s="15"/>
      <c r="T16" s="25">
        <v>1</v>
      </c>
      <c r="U16" s="25"/>
      <c r="V16" s="15"/>
      <c r="W16" s="15">
        <v>1</v>
      </c>
      <c r="X16" s="15">
        <v>1</v>
      </c>
      <c r="Y16" s="95"/>
      <c r="Z16" s="150"/>
      <c r="AA16" s="149"/>
      <c r="AB16" s="15">
        <v>1</v>
      </c>
      <c r="AC16" s="15"/>
      <c r="AD16" s="15"/>
      <c r="AE16" s="15">
        <v>1</v>
      </c>
      <c r="AF16" s="15">
        <v>1</v>
      </c>
      <c r="AG16" s="95"/>
      <c r="AH16" s="15">
        <v>1</v>
      </c>
      <c r="AI16" s="15"/>
      <c r="AJ16" s="15"/>
      <c r="AK16" s="95"/>
      <c r="AL16" s="15"/>
      <c r="AM16" s="15"/>
      <c r="AN16" s="15">
        <v>1</v>
      </c>
      <c r="AO16" s="15"/>
      <c r="AP16" s="15"/>
      <c r="AQ16" s="15">
        <v>1</v>
      </c>
      <c r="AR16" s="15"/>
      <c r="AS16" s="16">
        <f t="shared" si="0"/>
        <v>14</v>
      </c>
    </row>
    <row r="17" spans="2:45" s="5" customFormat="1" ht="41.25" customHeight="1">
      <c r="B17" s="4"/>
      <c r="C17" s="12" t="s">
        <v>72</v>
      </c>
      <c r="D17" s="26"/>
      <c r="E17" s="15"/>
      <c r="F17" s="15"/>
      <c r="G17" s="15"/>
      <c r="H17" s="15"/>
      <c r="I17" s="13"/>
      <c r="J17" s="20"/>
      <c r="K17" s="15"/>
      <c r="L17" s="20"/>
      <c r="M17" s="11"/>
      <c r="N17" s="13"/>
      <c r="O17" s="15"/>
      <c r="P17" s="26"/>
      <c r="Q17" s="26"/>
      <c r="R17" s="15"/>
      <c r="S17" s="15"/>
      <c r="T17" s="26"/>
      <c r="U17" s="20"/>
      <c r="V17" s="15"/>
      <c r="W17" s="13"/>
      <c r="X17" s="13"/>
      <c r="Y17" s="11"/>
      <c r="Z17" s="147"/>
      <c r="AA17" s="149"/>
      <c r="AB17" s="13"/>
      <c r="AC17" s="15"/>
      <c r="AD17" s="15"/>
      <c r="AE17" s="13"/>
      <c r="AF17" s="13"/>
      <c r="AG17" s="26"/>
      <c r="AH17" s="15"/>
      <c r="AI17" s="15"/>
      <c r="AJ17" s="15"/>
      <c r="AK17" s="11"/>
      <c r="AL17" s="15"/>
      <c r="AM17" s="13"/>
      <c r="AN17" s="15"/>
      <c r="AO17" s="15"/>
      <c r="AP17" s="15"/>
      <c r="AQ17" s="15"/>
      <c r="AR17" s="15"/>
      <c r="AS17" s="16">
        <f t="shared" si="0"/>
        <v>0</v>
      </c>
    </row>
    <row r="18" spans="2:45" s="5" customFormat="1" ht="41.25" customHeight="1">
      <c r="B18" s="4"/>
      <c r="C18" s="12" t="s">
        <v>32</v>
      </c>
      <c r="D18" s="26"/>
      <c r="E18" s="15">
        <v>1</v>
      </c>
      <c r="F18" s="15">
        <v>1</v>
      </c>
      <c r="G18" s="15">
        <v>1</v>
      </c>
      <c r="H18" s="15">
        <v>1</v>
      </c>
      <c r="I18" s="13">
        <v>1</v>
      </c>
      <c r="J18" s="28">
        <v>1</v>
      </c>
      <c r="K18" s="29">
        <v>1</v>
      </c>
      <c r="L18" s="28">
        <v>1</v>
      </c>
      <c r="M18" s="11">
        <v>1</v>
      </c>
      <c r="N18" s="13"/>
      <c r="O18" s="15">
        <v>1</v>
      </c>
      <c r="P18" s="26">
        <v>1</v>
      </c>
      <c r="Q18" s="97">
        <v>1</v>
      </c>
      <c r="R18" s="29">
        <v>1</v>
      </c>
      <c r="S18" s="29"/>
      <c r="T18" s="28">
        <v>1</v>
      </c>
      <c r="U18" s="28">
        <v>1</v>
      </c>
      <c r="V18" s="15">
        <v>1</v>
      </c>
      <c r="W18" s="13">
        <v>1</v>
      </c>
      <c r="X18" s="13">
        <v>1</v>
      </c>
      <c r="Y18" s="11"/>
      <c r="Z18" s="28">
        <v>1</v>
      </c>
      <c r="AA18" s="15">
        <v>1</v>
      </c>
      <c r="AB18" s="13">
        <v>1</v>
      </c>
      <c r="AC18" s="15">
        <v>1</v>
      </c>
      <c r="AD18" s="15">
        <v>1</v>
      </c>
      <c r="AE18" s="13">
        <v>1</v>
      </c>
      <c r="AF18" s="13">
        <v>1</v>
      </c>
      <c r="AG18" s="26">
        <v>1</v>
      </c>
      <c r="AH18" s="15">
        <v>1</v>
      </c>
      <c r="AI18" s="15">
        <v>1</v>
      </c>
      <c r="AJ18" s="15">
        <v>2</v>
      </c>
      <c r="AK18" s="11">
        <v>2</v>
      </c>
      <c r="AL18" s="15">
        <v>2</v>
      </c>
      <c r="AM18" s="13">
        <v>1</v>
      </c>
      <c r="AN18" s="15">
        <v>1</v>
      </c>
      <c r="AO18" s="15">
        <v>2</v>
      </c>
      <c r="AP18" s="15">
        <v>2</v>
      </c>
      <c r="AQ18" s="15">
        <v>2</v>
      </c>
      <c r="AR18" s="15">
        <v>1</v>
      </c>
      <c r="AS18" s="16">
        <f t="shared" si="0"/>
        <v>43</v>
      </c>
    </row>
    <row r="19" spans="2:45" s="5" customFormat="1" ht="41.25" customHeight="1">
      <c r="B19" s="4"/>
      <c r="C19" s="12" t="s">
        <v>191</v>
      </c>
      <c r="D19" s="26"/>
      <c r="E19" s="15">
        <v>1</v>
      </c>
      <c r="F19" s="15"/>
      <c r="G19" s="15"/>
      <c r="H19" s="15">
        <v>1</v>
      </c>
      <c r="I19" s="13">
        <v>1</v>
      </c>
      <c r="J19" s="20"/>
      <c r="K19" s="15">
        <v>1</v>
      </c>
      <c r="L19" s="20"/>
      <c r="M19" s="11"/>
      <c r="N19" s="13"/>
      <c r="O19" s="15"/>
      <c r="P19" s="26"/>
      <c r="Q19" s="97">
        <v>1</v>
      </c>
      <c r="R19" s="29"/>
      <c r="S19" s="29"/>
      <c r="T19" s="28"/>
      <c r="U19" s="28">
        <v>1</v>
      </c>
      <c r="V19" s="29">
        <v>1</v>
      </c>
      <c r="W19" s="29"/>
      <c r="X19" s="29"/>
      <c r="Y19" s="97"/>
      <c r="Z19" s="28">
        <v>1</v>
      </c>
      <c r="AA19" s="15">
        <v>1</v>
      </c>
      <c r="AB19" s="13"/>
      <c r="AC19" s="15">
        <v>1</v>
      </c>
      <c r="AD19" s="15">
        <v>1</v>
      </c>
      <c r="AE19" s="13"/>
      <c r="AF19" s="13"/>
      <c r="AG19" s="98">
        <v>1</v>
      </c>
      <c r="AH19" s="15"/>
      <c r="AI19" s="15"/>
      <c r="AJ19" s="15"/>
      <c r="AK19" s="11"/>
      <c r="AL19" s="15"/>
      <c r="AM19" s="13"/>
      <c r="AN19" s="15"/>
      <c r="AO19" s="15"/>
      <c r="AP19" s="15"/>
      <c r="AQ19" s="15"/>
      <c r="AR19" s="15"/>
      <c r="AS19" s="16">
        <f t="shared" si="0"/>
        <v>12</v>
      </c>
    </row>
    <row r="20" spans="2:45" s="5" customFormat="1" ht="41.25" customHeight="1">
      <c r="B20" s="4"/>
      <c r="C20" s="12" t="s">
        <v>192</v>
      </c>
      <c r="D20" s="26"/>
      <c r="E20" s="15"/>
      <c r="F20" s="15"/>
      <c r="G20" s="15"/>
      <c r="H20" s="15"/>
      <c r="I20" s="13"/>
      <c r="J20" s="20"/>
      <c r="K20" s="15"/>
      <c r="L20" s="20"/>
      <c r="M20" s="11">
        <v>2</v>
      </c>
      <c r="N20" s="13"/>
      <c r="O20" s="15">
        <v>1</v>
      </c>
      <c r="P20" s="26"/>
      <c r="Q20" s="19"/>
      <c r="R20" s="15"/>
      <c r="S20" s="15"/>
      <c r="T20" s="26"/>
      <c r="U20" s="20"/>
      <c r="V20" s="15"/>
      <c r="W20" s="13"/>
      <c r="X20" s="13"/>
      <c r="Y20" s="11"/>
      <c r="Z20" s="147"/>
      <c r="AA20" s="149"/>
      <c r="AB20" s="13"/>
      <c r="AC20" s="15"/>
      <c r="AD20" s="15"/>
      <c r="AE20" s="13"/>
      <c r="AF20" s="13"/>
      <c r="AG20" s="19"/>
      <c r="AH20" s="15"/>
      <c r="AI20" s="15"/>
      <c r="AJ20" s="15"/>
      <c r="AK20" s="11"/>
      <c r="AL20" s="15"/>
      <c r="AM20" s="13"/>
      <c r="AN20" s="15"/>
      <c r="AO20" s="15"/>
      <c r="AP20" s="15"/>
      <c r="AQ20" s="15"/>
      <c r="AR20" s="15"/>
      <c r="AS20" s="16">
        <f t="shared" si="0"/>
        <v>3</v>
      </c>
    </row>
    <row r="21" spans="2:45" s="5" customFormat="1" ht="41.25" customHeight="1">
      <c r="B21" s="4"/>
      <c r="C21" s="12" t="s">
        <v>193</v>
      </c>
      <c r="D21" s="26"/>
      <c r="E21" s="15"/>
      <c r="F21" s="15"/>
      <c r="G21" s="15"/>
      <c r="H21" s="15"/>
      <c r="I21" s="13"/>
      <c r="J21" s="20"/>
      <c r="K21" s="15"/>
      <c r="L21" s="20"/>
      <c r="M21" s="11"/>
      <c r="N21" s="13"/>
      <c r="O21" s="15"/>
      <c r="P21" s="26"/>
      <c r="Q21" s="26"/>
      <c r="R21" s="15"/>
      <c r="S21" s="15"/>
      <c r="T21" s="26"/>
      <c r="U21" s="20"/>
      <c r="V21" s="15"/>
      <c r="W21" s="13"/>
      <c r="X21" s="13"/>
      <c r="Y21" s="11"/>
      <c r="Z21" s="147"/>
      <c r="AA21" s="149"/>
      <c r="AB21" s="13"/>
      <c r="AC21" s="15"/>
      <c r="AD21" s="15"/>
      <c r="AE21" s="13"/>
      <c r="AF21" s="13"/>
      <c r="AG21" s="19"/>
      <c r="AH21" s="15"/>
      <c r="AI21" s="15"/>
      <c r="AJ21" s="15"/>
      <c r="AK21" s="11"/>
      <c r="AL21" s="15"/>
      <c r="AM21" s="13"/>
      <c r="AN21" s="15"/>
      <c r="AO21" s="15"/>
      <c r="AP21" s="15"/>
      <c r="AQ21" s="15"/>
      <c r="AR21" s="15"/>
      <c r="AS21" s="16">
        <f t="shared" si="0"/>
        <v>0</v>
      </c>
    </row>
    <row r="22" spans="2:45" s="5" customFormat="1" ht="41.25" customHeight="1">
      <c r="B22" s="4"/>
      <c r="C22" s="12" t="s">
        <v>194</v>
      </c>
      <c r="D22" s="13"/>
      <c r="E22" s="15"/>
      <c r="F22" s="15"/>
      <c r="G22" s="15"/>
      <c r="H22" s="15"/>
      <c r="I22" s="13"/>
      <c r="J22" s="13"/>
      <c r="K22" s="15"/>
      <c r="L22" s="13"/>
      <c r="M22" s="13"/>
      <c r="N22" s="13"/>
      <c r="O22" s="13"/>
      <c r="P22" s="13"/>
      <c r="Q22" s="26"/>
      <c r="R22" s="15"/>
      <c r="S22" s="15"/>
      <c r="T22" s="26"/>
      <c r="U22" s="20"/>
      <c r="V22" s="15"/>
      <c r="W22" s="13"/>
      <c r="X22" s="13"/>
      <c r="Y22" s="11"/>
      <c r="Z22" s="147"/>
      <c r="AA22" s="149"/>
      <c r="AB22" s="13"/>
      <c r="AC22" s="15"/>
      <c r="AD22" s="15"/>
      <c r="AE22" s="13"/>
      <c r="AF22" s="13"/>
      <c r="AG22" s="26"/>
      <c r="AH22" s="15"/>
      <c r="AI22" s="15"/>
      <c r="AJ22" s="15"/>
      <c r="AK22" s="11"/>
      <c r="AL22" s="15"/>
      <c r="AM22" s="13"/>
      <c r="AN22" s="15"/>
      <c r="AO22" s="15"/>
      <c r="AP22" s="15"/>
      <c r="AQ22" s="15"/>
      <c r="AR22" s="15"/>
      <c r="AS22" s="16">
        <f t="shared" si="0"/>
        <v>0</v>
      </c>
    </row>
    <row r="23" spans="2:45" s="5" customFormat="1" ht="41.25" customHeight="1">
      <c r="B23" s="4"/>
      <c r="C23" s="12" t="s">
        <v>195</v>
      </c>
      <c r="D23" s="13"/>
      <c r="E23" s="15"/>
      <c r="F23" s="15"/>
      <c r="G23" s="15"/>
      <c r="H23" s="15"/>
      <c r="I23" s="13"/>
      <c r="J23" s="13"/>
      <c r="K23" s="15"/>
      <c r="L23" s="13"/>
      <c r="M23" s="13"/>
      <c r="N23" s="13"/>
      <c r="O23" s="13"/>
      <c r="P23" s="13"/>
      <c r="Q23" s="19"/>
      <c r="R23" s="15"/>
      <c r="S23" s="15"/>
      <c r="T23" s="26"/>
      <c r="U23" s="20"/>
      <c r="V23" s="15"/>
      <c r="W23" s="13"/>
      <c r="X23" s="13"/>
      <c r="Y23" s="11"/>
      <c r="Z23" s="147"/>
      <c r="AA23" s="149"/>
      <c r="AB23" s="13"/>
      <c r="AC23" s="15"/>
      <c r="AD23" s="15"/>
      <c r="AE23" s="13"/>
      <c r="AF23" s="13"/>
      <c r="AG23" s="19"/>
      <c r="AH23" s="15"/>
      <c r="AI23" s="15"/>
      <c r="AJ23" s="15"/>
      <c r="AK23" s="11"/>
      <c r="AL23" s="15"/>
      <c r="AM23" s="13"/>
      <c r="AN23" s="15"/>
      <c r="AO23" s="15"/>
      <c r="AP23" s="15"/>
      <c r="AQ23" s="15"/>
      <c r="AR23" s="15"/>
      <c r="AS23" s="16">
        <f t="shared" si="0"/>
        <v>0</v>
      </c>
    </row>
    <row r="24" spans="2:45" s="22" customFormat="1" ht="41.25" customHeight="1">
      <c r="B24" s="23"/>
      <c r="C24" s="24" t="s">
        <v>33</v>
      </c>
      <c r="D24" s="15">
        <v>4</v>
      </c>
      <c r="E24" s="15">
        <v>1</v>
      </c>
      <c r="F24" s="15">
        <v>1</v>
      </c>
      <c r="G24" s="15">
        <v>1</v>
      </c>
      <c r="H24" s="15">
        <v>2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25">
        <v>1</v>
      </c>
      <c r="R24" s="15">
        <v>1</v>
      </c>
      <c r="S24" s="15"/>
      <c r="T24" s="25">
        <v>1</v>
      </c>
      <c r="U24" s="25">
        <v>1</v>
      </c>
      <c r="V24" s="15">
        <v>1</v>
      </c>
      <c r="W24" s="15">
        <v>1</v>
      </c>
      <c r="X24" s="15">
        <v>1</v>
      </c>
      <c r="Y24" s="95"/>
      <c r="Z24" s="15">
        <v>1</v>
      </c>
      <c r="AA24" s="15">
        <v>1</v>
      </c>
      <c r="AB24" s="15">
        <v>1</v>
      </c>
      <c r="AC24" s="15">
        <v>1</v>
      </c>
      <c r="AD24" s="15">
        <v>2</v>
      </c>
      <c r="AE24" s="15">
        <v>1</v>
      </c>
      <c r="AF24" s="15">
        <v>1</v>
      </c>
      <c r="AG24" s="15">
        <v>1</v>
      </c>
      <c r="AH24" s="15">
        <v>1</v>
      </c>
      <c r="AI24" s="15">
        <v>1</v>
      </c>
      <c r="AJ24" s="15">
        <v>1</v>
      </c>
      <c r="AK24" s="15"/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15">
        <v>1</v>
      </c>
      <c r="AR24" s="15">
        <v>1</v>
      </c>
      <c r="AS24" s="16">
        <f t="shared" si="0"/>
        <v>43</v>
      </c>
    </row>
    <row r="25" spans="2:45" s="5" customFormat="1" ht="41.25" customHeight="1">
      <c r="B25" s="4"/>
      <c r="C25" s="12" t="s">
        <v>34</v>
      </c>
      <c r="D25" s="13">
        <v>1</v>
      </c>
      <c r="E25" s="15">
        <v>1</v>
      </c>
      <c r="F25" s="15"/>
      <c r="G25" s="15"/>
      <c r="H25" s="15">
        <v>2</v>
      </c>
      <c r="I25" s="13">
        <v>1</v>
      </c>
      <c r="J25" s="13"/>
      <c r="K25" s="15">
        <v>1</v>
      </c>
      <c r="L25" s="13"/>
      <c r="M25" s="13"/>
      <c r="N25" s="13"/>
      <c r="O25" s="13">
        <v>1</v>
      </c>
      <c r="P25" s="13"/>
      <c r="Q25" s="13">
        <v>1</v>
      </c>
      <c r="R25" s="15"/>
      <c r="S25" s="15"/>
      <c r="T25" s="13"/>
      <c r="U25" s="13">
        <v>1</v>
      </c>
      <c r="V25" s="13">
        <v>1</v>
      </c>
      <c r="W25" s="13"/>
      <c r="X25" s="13"/>
      <c r="Y25" s="13"/>
      <c r="Z25" s="13">
        <v>1</v>
      </c>
      <c r="AA25" s="13">
        <v>1</v>
      </c>
      <c r="AB25" s="13"/>
      <c r="AC25" s="15">
        <v>1</v>
      </c>
      <c r="AD25" s="15">
        <v>2</v>
      </c>
      <c r="AE25" s="13"/>
      <c r="AF25" s="15"/>
      <c r="AG25" s="15">
        <v>1</v>
      </c>
      <c r="AH25" s="15"/>
      <c r="AI25" s="15"/>
      <c r="AJ25" s="15"/>
      <c r="AK25" s="15"/>
      <c r="AL25" s="15">
        <v>1</v>
      </c>
      <c r="AM25" s="15"/>
      <c r="AN25" s="15"/>
      <c r="AO25" s="15"/>
      <c r="AP25" s="15"/>
      <c r="AQ25" s="15"/>
      <c r="AR25" s="15"/>
      <c r="AS25" s="16">
        <f t="shared" si="0"/>
        <v>17</v>
      </c>
    </row>
    <row r="26" spans="1:45" s="22" customFormat="1" ht="41.25" customHeight="1">
      <c r="A26" s="30"/>
      <c r="B26" s="23"/>
      <c r="C26" s="24" t="s">
        <v>35</v>
      </c>
      <c r="D26" s="15">
        <v>2.07</v>
      </c>
      <c r="E26" s="15">
        <v>3.65</v>
      </c>
      <c r="F26" s="15"/>
      <c r="G26" s="15"/>
      <c r="H26" s="16">
        <v>7.3</v>
      </c>
      <c r="I26" s="15">
        <f>E26</f>
        <v>3.65</v>
      </c>
      <c r="J26" s="15"/>
      <c r="K26" s="15">
        <f>I26</f>
        <v>3.65</v>
      </c>
      <c r="L26" s="15"/>
      <c r="M26" s="15"/>
      <c r="N26" s="15"/>
      <c r="O26" s="15">
        <f>K26</f>
        <v>3.65</v>
      </c>
      <c r="P26" s="15"/>
      <c r="Q26" s="15">
        <v>3.65</v>
      </c>
      <c r="R26" s="15"/>
      <c r="S26" s="15"/>
      <c r="T26" s="15"/>
      <c r="U26" s="15">
        <v>3.65</v>
      </c>
      <c r="V26" s="15">
        <v>3.65</v>
      </c>
      <c r="W26" s="15"/>
      <c r="X26" s="15"/>
      <c r="Y26" s="15"/>
      <c r="Z26" s="15">
        <v>3.65</v>
      </c>
      <c r="AA26" s="15">
        <v>3.65</v>
      </c>
      <c r="AB26" s="15"/>
      <c r="AC26" s="15">
        <v>3.65</v>
      </c>
      <c r="AD26" s="16">
        <v>7.3</v>
      </c>
      <c r="AE26" s="15"/>
      <c r="AF26" s="15"/>
      <c r="AG26" s="15">
        <v>3.65</v>
      </c>
      <c r="AH26" s="15"/>
      <c r="AI26" s="15"/>
      <c r="AJ26" s="15"/>
      <c r="AK26" s="15"/>
      <c r="AL26" s="15">
        <v>3.65</v>
      </c>
      <c r="AM26" s="15"/>
      <c r="AN26" s="15"/>
      <c r="AO26" s="15"/>
      <c r="AP26" s="15"/>
      <c r="AQ26" s="15"/>
      <c r="AR26" s="15"/>
      <c r="AS26" s="16">
        <f t="shared" si="0"/>
        <v>60.469999999999985</v>
      </c>
    </row>
    <row r="27" spans="2:45" s="5" customFormat="1" ht="41.25" customHeight="1">
      <c r="B27" s="4"/>
      <c r="C27" s="12" t="s">
        <v>339</v>
      </c>
      <c r="D27" s="13">
        <v>1.56</v>
      </c>
      <c r="E27" s="15">
        <v>2.34</v>
      </c>
      <c r="F27" s="15"/>
      <c r="G27" s="15"/>
      <c r="H27" s="15">
        <v>4.68</v>
      </c>
      <c r="I27" s="13">
        <v>2.34</v>
      </c>
      <c r="J27" s="13"/>
      <c r="K27" s="15">
        <v>2.34</v>
      </c>
      <c r="L27" s="13"/>
      <c r="M27" s="13"/>
      <c r="N27" s="13"/>
      <c r="O27" s="13">
        <v>2.34</v>
      </c>
      <c r="P27" s="13"/>
      <c r="Q27" s="13">
        <v>2.34</v>
      </c>
      <c r="R27" s="15"/>
      <c r="S27" s="15"/>
      <c r="T27" s="13"/>
      <c r="U27" s="13">
        <v>2.34</v>
      </c>
      <c r="V27" s="13">
        <v>2.34</v>
      </c>
      <c r="W27" s="13"/>
      <c r="X27" s="13"/>
      <c r="Y27" s="13"/>
      <c r="Z27" s="13">
        <v>2.34</v>
      </c>
      <c r="AA27" s="13">
        <v>2.34</v>
      </c>
      <c r="AB27" s="13"/>
      <c r="AC27" s="15">
        <v>2.34</v>
      </c>
      <c r="AD27" s="15">
        <v>4.68</v>
      </c>
      <c r="AE27" s="13"/>
      <c r="AF27" s="15"/>
      <c r="AG27" s="15">
        <v>2.34</v>
      </c>
      <c r="AH27" s="15"/>
      <c r="AI27" s="15"/>
      <c r="AJ27" s="15"/>
      <c r="AK27" s="15"/>
      <c r="AL27" s="15">
        <v>2.34</v>
      </c>
      <c r="AM27" s="15"/>
      <c r="AN27" s="15"/>
      <c r="AO27" s="15"/>
      <c r="AP27" s="15"/>
      <c r="AQ27" s="15"/>
      <c r="AR27" s="15"/>
      <c r="AS27" s="16">
        <f t="shared" si="0"/>
        <v>39</v>
      </c>
    </row>
    <row r="28" spans="2:45" s="5" customFormat="1" ht="41.25" customHeight="1">
      <c r="B28" s="4"/>
      <c r="C28" s="12" t="s">
        <v>36</v>
      </c>
      <c r="D28" s="13">
        <v>5</v>
      </c>
      <c r="E28" s="15">
        <v>1</v>
      </c>
      <c r="F28" s="15">
        <v>1</v>
      </c>
      <c r="G28" s="15">
        <v>1</v>
      </c>
      <c r="H28" s="15">
        <v>1</v>
      </c>
      <c r="I28" s="13">
        <v>1</v>
      </c>
      <c r="J28" s="13">
        <v>1</v>
      </c>
      <c r="K28" s="15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5">
        <v>1</v>
      </c>
      <c r="S28" s="15"/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5">
        <v>1</v>
      </c>
      <c r="AD28" s="15">
        <v>1</v>
      </c>
      <c r="AE28" s="13">
        <v>1</v>
      </c>
      <c r="AF28" s="15">
        <v>1</v>
      </c>
      <c r="AG28" s="15">
        <v>1</v>
      </c>
      <c r="AH28" s="15">
        <v>1</v>
      </c>
      <c r="AI28" s="15">
        <v>1</v>
      </c>
      <c r="AJ28" s="15">
        <v>1</v>
      </c>
      <c r="AK28" s="15"/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15">
        <v>1</v>
      </c>
      <c r="AR28" s="15">
        <v>1</v>
      </c>
      <c r="AS28" s="16">
        <f t="shared" si="0"/>
        <v>43</v>
      </c>
    </row>
    <row r="29" spans="2:45" s="5" customFormat="1" ht="41.25" customHeight="1">
      <c r="B29" s="288" t="s">
        <v>37</v>
      </c>
      <c r="C29" s="12" t="s">
        <v>38</v>
      </c>
      <c r="D29" s="13">
        <v>6</v>
      </c>
      <c r="E29" s="15"/>
      <c r="F29" s="15"/>
      <c r="G29" s="15"/>
      <c r="H29" s="15"/>
      <c r="I29" s="13"/>
      <c r="J29" s="13"/>
      <c r="K29" s="15"/>
      <c r="L29" s="13"/>
      <c r="M29" s="13">
        <v>4</v>
      </c>
      <c r="N29" s="13">
        <v>2</v>
      </c>
      <c r="O29" s="13">
        <v>9</v>
      </c>
      <c r="P29" s="13"/>
      <c r="Q29" s="13"/>
      <c r="R29" s="15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5"/>
      <c r="AD29" s="15"/>
      <c r="AE29" s="13"/>
      <c r="AF29" s="15"/>
      <c r="AG29" s="15"/>
      <c r="AH29" s="15"/>
      <c r="AI29" s="15">
        <v>2</v>
      </c>
      <c r="AJ29" s="15">
        <v>6</v>
      </c>
      <c r="AK29" s="15">
        <v>4</v>
      </c>
      <c r="AL29" s="15">
        <v>10</v>
      </c>
      <c r="AM29" s="15">
        <v>3</v>
      </c>
      <c r="AN29" s="15"/>
      <c r="AO29" s="15">
        <v>1</v>
      </c>
      <c r="AP29" s="15"/>
      <c r="AQ29" s="15"/>
      <c r="AR29" s="15">
        <v>3</v>
      </c>
      <c r="AS29" s="16">
        <f t="shared" si="0"/>
        <v>50</v>
      </c>
    </row>
    <row r="30" spans="2:45" s="5" customFormat="1" ht="41.25" customHeight="1">
      <c r="B30" s="288"/>
      <c r="C30" s="12" t="s">
        <v>199</v>
      </c>
      <c r="D30" s="13"/>
      <c r="E30" s="15">
        <v>2</v>
      </c>
      <c r="F30" s="15"/>
      <c r="G30" s="15"/>
      <c r="H30" s="15">
        <v>5</v>
      </c>
      <c r="I30" s="13">
        <v>3</v>
      </c>
      <c r="J30" s="13"/>
      <c r="K30" s="15">
        <v>3</v>
      </c>
      <c r="L30" s="13"/>
      <c r="M30" s="13"/>
      <c r="N30" s="13"/>
      <c r="O30" s="13"/>
      <c r="P30" s="13"/>
      <c r="Q30" s="13">
        <v>3</v>
      </c>
      <c r="R30" s="15"/>
      <c r="S30" s="15"/>
      <c r="T30" s="13"/>
      <c r="U30" s="13">
        <v>3</v>
      </c>
      <c r="V30" s="13">
        <v>3</v>
      </c>
      <c r="W30" s="13"/>
      <c r="X30" s="13"/>
      <c r="Y30" s="13"/>
      <c r="Z30" s="13">
        <v>3</v>
      </c>
      <c r="AA30" s="13">
        <v>3</v>
      </c>
      <c r="AB30" s="13"/>
      <c r="AC30" s="15">
        <v>3</v>
      </c>
      <c r="AD30" s="15">
        <v>4</v>
      </c>
      <c r="AE30" s="13"/>
      <c r="AF30" s="15"/>
      <c r="AG30" s="15">
        <v>1</v>
      </c>
      <c r="AH30" s="15"/>
      <c r="AI30" s="15"/>
      <c r="AJ30" s="15"/>
      <c r="AK30" s="15"/>
      <c r="AL30" s="15"/>
      <c r="AM30" s="15"/>
      <c r="AN30" s="15"/>
      <c r="AO30" s="15"/>
      <c r="AP30" s="15">
        <v>1</v>
      </c>
      <c r="AQ30" s="15"/>
      <c r="AR30" s="15"/>
      <c r="AS30" s="16">
        <f t="shared" si="0"/>
        <v>37</v>
      </c>
    </row>
    <row r="31" spans="2:45" s="5" customFormat="1" ht="41.25" customHeight="1">
      <c r="B31" s="288"/>
      <c r="C31" s="12" t="s">
        <v>39</v>
      </c>
      <c r="D31" s="13"/>
      <c r="E31" s="15"/>
      <c r="F31" s="15"/>
      <c r="G31" s="15"/>
      <c r="H31" s="15"/>
      <c r="I31" s="13"/>
      <c r="J31" s="13"/>
      <c r="K31" s="15"/>
      <c r="L31" s="13"/>
      <c r="M31" s="13"/>
      <c r="N31" s="13"/>
      <c r="O31" s="13"/>
      <c r="P31" s="13"/>
      <c r="Q31" s="13"/>
      <c r="R31" s="15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5"/>
      <c r="AD31" s="15"/>
      <c r="AE31" s="13"/>
      <c r="AF31" s="15"/>
      <c r="AG31" s="15"/>
      <c r="AH31" s="15"/>
      <c r="AI31" s="15"/>
      <c r="AJ31" s="15"/>
      <c r="AK31" s="15">
        <v>2</v>
      </c>
      <c r="AL31" s="15"/>
      <c r="AM31" s="15">
        <v>1</v>
      </c>
      <c r="AN31" s="15"/>
      <c r="AO31" s="15"/>
      <c r="AP31" s="15"/>
      <c r="AQ31" s="15"/>
      <c r="AR31" s="15"/>
      <c r="AS31" s="16">
        <f t="shared" si="0"/>
        <v>3</v>
      </c>
    </row>
    <row r="32" spans="2:45" s="5" customFormat="1" ht="41.25" customHeight="1">
      <c r="B32" s="288"/>
      <c r="C32" s="12" t="s">
        <v>200</v>
      </c>
      <c r="D32" s="13">
        <v>2</v>
      </c>
      <c r="E32" s="15"/>
      <c r="F32" s="15"/>
      <c r="G32" s="15"/>
      <c r="H32" s="15"/>
      <c r="I32" s="13"/>
      <c r="J32" s="13"/>
      <c r="K32" s="15"/>
      <c r="L32" s="13"/>
      <c r="M32" s="13"/>
      <c r="N32" s="13"/>
      <c r="O32" s="13"/>
      <c r="P32" s="13"/>
      <c r="Q32" s="13"/>
      <c r="R32" s="15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5"/>
      <c r="AD32" s="15"/>
      <c r="AE32" s="13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>
        <f t="shared" si="0"/>
        <v>2</v>
      </c>
    </row>
    <row r="33" spans="2:45" s="5" customFormat="1" ht="41.25" customHeight="1">
      <c r="B33" s="288"/>
      <c r="C33" s="12" t="s">
        <v>40</v>
      </c>
      <c r="D33" s="13"/>
      <c r="E33" s="15">
        <v>2</v>
      </c>
      <c r="F33" s="15"/>
      <c r="G33" s="15"/>
      <c r="H33" s="15">
        <v>5</v>
      </c>
      <c r="I33" s="13">
        <v>3</v>
      </c>
      <c r="J33" s="13"/>
      <c r="K33" s="15">
        <v>3</v>
      </c>
      <c r="L33" s="13"/>
      <c r="M33" s="13"/>
      <c r="N33" s="13"/>
      <c r="O33" s="13">
        <v>3</v>
      </c>
      <c r="P33" s="13"/>
      <c r="Q33" s="13">
        <v>3</v>
      </c>
      <c r="R33" s="15"/>
      <c r="S33" s="15"/>
      <c r="T33" s="13"/>
      <c r="U33" s="13">
        <v>3</v>
      </c>
      <c r="V33" s="13">
        <v>3</v>
      </c>
      <c r="W33" s="13"/>
      <c r="X33" s="13"/>
      <c r="Y33" s="13"/>
      <c r="Z33" s="13">
        <v>3</v>
      </c>
      <c r="AA33" s="13">
        <v>3</v>
      </c>
      <c r="AB33" s="13"/>
      <c r="AC33" s="15">
        <v>2</v>
      </c>
      <c r="AD33" s="15">
        <v>4</v>
      </c>
      <c r="AE33" s="13"/>
      <c r="AF33" s="15"/>
      <c r="AG33" s="15">
        <v>1</v>
      </c>
      <c r="AH33" s="15"/>
      <c r="AI33" s="15"/>
      <c r="AJ33" s="15">
        <v>1</v>
      </c>
      <c r="AK33" s="15">
        <v>1</v>
      </c>
      <c r="AL33" s="15">
        <v>1</v>
      </c>
      <c r="AM33" s="15">
        <v>2</v>
      </c>
      <c r="AN33" s="15"/>
      <c r="AO33" s="15"/>
      <c r="AP33" s="15"/>
      <c r="AQ33" s="15"/>
      <c r="AR33" s="15"/>
      <c r="AS33" s="16">
        <f t="shared" si="0"/>
        <v>43</v>
      </c>
    </row>
    <row r="34" spans="2:50" s="5" customFormat="1" ht="41.25" customHeight="1">
      <c r="B34" s="288"/>
      <c r="C34" s="12" t="s">
        <v>201</v>
      </c>
      <c r="D34" s="13"/>
      <c r="E34" s="15"/>
      <c r="F34" s="15"/>
      <c r="G34" s="15"/>
      <c r="H34" s="15"/>
      <c r="I34" s="13"/>
      <c r="J34" s="13"/>
      <c r="K34" s="15"/>
      <c r="L34" s="13"/>
      <c r="M34" s="13"/>
      <c r="N34" s="13"/>
      <c r="O34" s="13"/>
      <c r="P34" s="13"/>
      <c r="Q34" s="13"/>
      <c r="R34" s="15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5"/>
      <c r="AD34" s="15"/>
      <c r="AE34" s="13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6">
        <f t="shared" si="0"/>
        <v>0</v>
      </c>
      <c r="AU34" s="303"/>
      <c r="AV34" s="303"/>
      <c r="AW34" s="303"/>
      <c r="AX34" s="303"/>
    </row>
    <row r="35" spans="2:50" s="5" customFormat="1" ht="41.25" customHeight="1">
      <c r="B35" s="4"/>
      <c r="C35" s="12" t="s">
        <v>41</v>
      </c>
      <c r="D35" s="13">
        <v>26</v>
      </c>
      <c r="E35" s="15">
        <v>3</v>
      </c>
      <c r="F35" s="15">
        <v>2</v>
      </c>
      <c r="G35" s="15">
        <v>2</v>
      </c>
      <c r="H35" s="15">
        <v>5</v>
      </c>
      <c r="I35" s="13">
        <v>2</v>
      </c>
      <c r="J35" s="13">
        <v>2</v>
      </c>
      <c r="K35" s="15">
        <v>3</v>
      </c>
      <c r="L35" s="13">
        <v>2</v>
      </c>
      <c r="M35" s="13">
        <v>1</v>
      </c>
      <c r="N35" s="13">
        <v>1</v>
      </c>
      <c r="O35" s="13">
        <v>3</v>
      </c>
      <c r="P35" s="13">
        <v>2</v>
      </c>
      <c r="Q35" s="13">
        <v>2</v>
      </c>
      <c r="R35" s="15">
        <v>2</v>
      </c>
      <c r="S35" s="15">
        <v>2</v>
      </c>
      <c r="T35" s="13">
        <v>2</v>
      </c>
      <c r="U35" s="13">
        <v>2</v>
      </c>
      <c r="V35" s="13">
        <v>1</v>
      </c>
      <c r="W35" s="13">
        <v>2</v>
      </c>
      <c r="X35" s="13">
        <v>2</v>
      </c>
      <c r="Y35" s="13">
        <v>2</v>
      </c>
      <c r="Z35" s="13">
        <v>2</v>
      </c>
      <c r="AA35" s="13">
        <v>2</v>
      </c>
      <c r="AB35" s="13">
        <v>2</v>
      </c>
      <c r="AC35" s="15">
        <v>3</v>
      </c>
      <c r="AD35" s="15">
        <v>4</v>
      </c>
      <c r="AE35" s="13">
        <v>2</v>
      </c>
      <c r="AF35" s="15">
        <v>2</v>
      </c>
      <c r="AG35" s="15">
        <v>1</v>
      </c>
      <c r="AH35" s="15">
        <v>2</v>
      </c>
      <c r="AI35" s="15">
        <v>3</v>
      </c>
      <c r="AJ35" s="15">
        <v>8</v>
      </c>
      <c r="AK35" s="15">
        <v>3</v>
      </c>
      <c r="AL35" s="15">
        <v>4</v>
      </c>
      <c r="AM35" s="15">
        <v>3</v>
      </c>
      <c r="AN35" s="15">
        <v>2</v>
      </c>
      <c r="AO35" s="15">
        <v>1</v>
      </c>
      <c r="AP35" s="15">
        <v>1</v>
      </c>
      <c r="AQ35" s="15">
        <v>2</v>
      </c>
      <c r="AR35" s="15">
        <v>2</v>
      </c>
      <c r="AS35" s="16">
        <f t="shared" si="0"/>
        <v>120</v>
      </c>
      <c r="AU35" s="303"/>
      <c r="AV35" s="303"/>
      <c r="AW35" s="303"/>
      <c r="AX35" s="303"/>
    </row>
    <row r="36" spans="2:50" s="5" customFormat="1" ht="41.25" customHeight="1">
      <c r="B36" s="4"/>
      <c r="C36" s="12" t="s">
        <v>203</v>
      </c>
      <c r="D36" s="13"/>
      <c r="E36" s="15"/>
      <c r="F36" s="15">
        <v>1</v>
      </c>
      <c r="G36" s="15">
        <v>1</v>
      </c>
      <c r="H36" s="15"/>
      <c r="I36" s="13">
        <v>1</v>
      </c>
      <c r="J36" s="13">
        <v>1</v>
      </c>
      <c r="K36" s="15">
        <v>1</v>
      </c>
      <c r="L36" s="13">
        <v>1</v>
      </c>
      <c r="M36" s="13"/>
      <c r="N36" s="13"/>
      <c r="O36" s="13"/>
      <c r="P36" s="13">
        <v>1</v>
      </c>
      <c r="Q36" s="13"/>
      <c r="R36" s="15">
        <v>1</v>
      </c>
      <c r="S36" s="15"/>
      <c r="T36" s="13">
        <v>1</v>
      </c>
      <c r="U36" s="13">
        <v>1</v>
      </c>
      <c r="V36" s="13">
        <v>1</v>
      </c>
      <c r="W36" s="13">
        <v>1</v>
      </c>
      <c r="X36" s="13">
        <v>1</v>
      </c>
      <c r="Y36" s="13"/>
      <c r="Z36" s="151"/>
      <c r="AA36" s="151"/>
      <c r="AB36" s="13">
        <v>1</v>
      </c>
      <c r="AC36" s="15"/>
      <c r="AD36" s="15"/>
      <c r="AE36" s="13">
        <v>1</v>
      </c>
      <c r="AF36" s="15">
        <v>1</v>
      </c>
      <c r="AG36" s="15"/>
      <c r="AH36" s="15">
        <v>1</v>
      </c>
      <c r="AI36" s="15">
        <v>1</v>
      </c>
      <c r="AJ36" s="15">
        <v>5</v>
      </c>
      <c r="AK36" s="15"/>
      <c r="AL36" s="15">
        <v>1</v>
      </c>
      <c r="AM36" s="15"/>
      <c r="AN36" s="15">
        <v>1</v>
      </c>
      <c r="AO36" s="15"/>
      <c r="AP36" s="15"/>
      <c r="AQ36" s="15">
        <v>1</v>
      </c>
      <c r="AR36" s="15"/>
      <c r="AS36" s="16">
        <f t="shared" si="0"/>
        <v>26</v>
      </c>
      <c r="AU36" s="300" t="s">
        <v>268</v>
      </c>
      <c r="AV36" s="300"/>
      <c r="AW36" s="300"/>
      <c r="AX36" s="300"/>
    </row>
    <row r="37" spans="2:50" ht="41.25" customHeight="1">
      <c r="B37" s="288" t="s">
        <v>42</v>
      </c>
      <c r="C37" s="12" t="s">
        <v>43</v>
      </c>
      <c r="D37" s="34"/>
      <c r="E37" s="15">
        <v>1</v>
      </c>
      <c r="F37" s="15">
        <v>1</v>
      </c>
      <c r="G37" s="15">
        <v>1</v>
      </c>
      <c r="H37" s="15">
        <v>1</v>
      </c>
      <c r="I37" s="13">
        <v>1</v>
      </c>
      <c r="J37" s="13">
        <v>1</v>
      </c>
      <c r="K37" s="13">
        <v>1</v>
      </c>
      <c r="L37" s="13">
        <v>1</v>
      </c>
      <c r="M37" s="13"/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/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/>
      <c r="Z37" s="13">
        <v>1</v>
      </c>
      <c r="AA37" s="13">
        <v>1</v>
      </c>
      <c r="AB37" s="13">
        <v>1</v>
      </c>
      <c r="AC37" s="13">
        <v>1</v>
      </c>
      <c r="AD37" s="13">
        <v>1</v>
      </c>
      <c r="AE37" s="13">
        <v>1</v>
      </c>
      <c r="AF37" s="13">
        <v>1</v>
      </c>
      <c r="AG37" s="13">
        <v>1</v>
      </c>
      <c r="AH37" s="13">
        <v>1</v>
      </c>
      <c r="AI37" s="13">
        <v>1</v>
      </c>
      <c r="AJ37" s="13">
        <v>1</v>
      </c>
      <c r="AK37" s="13">
        <v>1</v>
      </c>
      <c r="AL37" s="13">
        <v>1</v>
      </c>
      <c r="AM37" s="13">
        <v>1</v>
      </c>
      <c r="AN37" s="13">
        <v>1</v>
      </c>
      <c r="AO37" s="13">
        <v>1</v>
      </c>
      <c r="AP37" s="13">
        <v>1</v>
      </c>
      <c r="AQ37" s="13">
        <v>1</v>
      </c>
      <c r="AR37" s="13">
        <v>1</v>
      </c>
      <c r="AS37" s="16">
        <f t="shared" si="0"/>
        <v>37</v>
      </c>
      <c r="AU37" s="301">
        <v>15</v>
      </c>
      <c r="AV37" s="301"/>
      <c r="AW37" s="301"/>
      <c r="AX37" s="301"/>
    </row>
    <row r="38" spans="2:50" ht="41.25" customHeight="1">
      <c r="B38" s="288"/>
      <c r="C38" s="12" t="s">
        <v>79</v>
      </c>
      <c r="D38" s="34"/>
      <c r="E38" s="15">
        <v>1</v>
      </c>
      <c r="F38" s="15"/>
      <c r="G38" s="15"/>
      <c r="H38" s="15">
        <v>1</v>
      </c>
      <c r="I38" s="13">
        <v>1</v>
      </c>
      <c r="J38" s="13">
        <v>1</v>
      </c>
      <c r="K38" s="13">
        <v>1</v>
      </c>
      <c r="L38" s="13">
        <v>1</v>
      </c>
      <c r="M38" s="13"/>
      <c r="N38" s="13">
        <v>1</v>
      </c>
      <c r="O38" s="13">
        <v>1</v>
      </c>
      <c r="P38" s="13">
        <v>1</v>
      </c>
      <c r="Q38" s="13">
        <v>1</v>
      </c>
      <c r="R38" s="13">
        <v>1</v>
      </c>
      <c r="S38" s="13"/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/>
      <c r="Z38" s="13">
        <v>1</v>
      </c>
      <c r="AA38" s="13">
        <v>1</v>
      </c>
      <c r="AB38" s="13">
        <v>1</v>
      </c>
      <c r="AC38" s="13">
        <v>1</v>
      </c>
      <c r="AD38" s="13">
        <v>1</v>
      </c>
      <c r="AE38" s="13">
        <v>1</v>
      </c>
      <c r="AF38" s="13">
        <v>1</v>
      </c>
      <c r="AG38" s="13">
        <v>1</v>
      </c>
      <c r="AH38" s="13">
        <v>1</v>
      </c>
      <c r="AI38" s="13">
        <v>1</v>
      </c>
      <c r="AJ38" s="13">
        <v>1</v>
      </c>
      <c r="AK38" s="13">
        <v>1</v>
      </c>
      <c r="AL38" s="13">
        <v>1</v>
      </c>
      <c r="AM38" s="13">
        <v>1</v>
      </c>
      <c r="AN38" s="13">
        <v>1</v>
      </c>
      <c r="AO38" s="13">
        <v>1</v>
      </c>
      <c r="AP38" s="13">
        <v>1</v>
      </c>
      <c r="AQ38" s="13">
        <v>1</v>
      </c>
      <c r="AR38" s="13">
        <v>1</v>
      </c>
      <c r="AS38" s="16">
        <f t="shared" si="0"/>
        <v>35</v>
      </c>
      <c r="AU38" s="301" t="s">
        <v>21</v>
      </c>
      <c r="AV38" s="301"/>
      <c r="AW38" s="301"/>
      <c r="AX38" s="301"/>
    </row>
    <row r="39" spans="2:50" ht="41.25" customHeight="1">
      <c r="B39" s="288"/>
      <c r="C39" s="12" t="s">
        <v>44</v>
      </c>
      <c r="D39" s="34"/>
      <c r="E39" s="15"/>
      <c r="F39" s="15">
        <v>1</v>
      </c>
      <c r="G39" s="15">
        <v>1</v>
      </c>
      <c r="H39" s="15"/>
      <c r="I39" s="13"/>
      <c r="J39" s="13">
        <v>1</v>
      </c>
      <c r="K39" s="13"/>
      <c r="L39" s="13">
        <v>1</v>
      </c>
      <c r="M39" s="13"/>
      <c r="N39" s="13"/>
      <c r="O39" s="13"/>
      <c r="P39" s="13">
        <v>1</v>
      </c>
      <c r="Q39" s="13"/>
      <c r="R39" s="13">
        <v>1</v>
      </c>
      <c r="S39" s="13"/>
      <c r="T39" s="13">
        <v>1</v>
      </c>
      <c r="U39" s="13"/>
      <c r="V39" s="13"/>
      <c r="W39" s="13">
        <v>1</v>
      </c>
      <c r="X39" s="13">
        <v>1</v>
      </c>
      <c r="Y39" s="13"/>
      <c r="Z39" s="13"/>
      <c r="AA39" s="13"/>
      <c r="AB39" s="13">
        <v>1</v>
      </c>
      <c r="AC39" s="13"/>
      <c r="AD39" s="13"/>
      <c r="AE39" s="13">
        <v>1</v>
      </c>
      <c r="AF39" s="13">
        <v>1</v>
      </c>
      <c r="AG39" s="13"/>
      <c r="AH39" s="13">
        <v>1</v>
      </c>
      <c r="AI39" s="13"/>
      <c r="AJ39" s="13"/>
      <c r="AK39" s="13"/>
      <c r="AL39" s="13"/>
      <c r="AM39" s="13"/>
      <c r="AN39" s="13">
        <v>1</v>
      </c>
      <c r="AO39" s="13"/>
      <c r="AP39" s="13"/>
      <c r="AQ39" s="13">
        <v>1</v>
      </c>
      <c r="AR39" s="13"/>
      <c r="AS39" s="16">
        <f t="shared" si="0"/>
        <v>15</v>
      </c>
      <c r="AU39" s="301">
        <v>15</v>
      </c>
      <c r="AV39" s="301"/>
      <c r="AW39" s="301"/>
      <c r="AX39" s="301"/>
    </row>
    <row r="40" spans="2:50" ht="41.25" customHeight="1">
      <c r="B40" s="288"/>
      <c r="C40" s="12" t="s">
        <v>45</v>
      </c>
      <c r="D40" s="34"/>
      <c r="E40" s="15">
        <v>1</v>
      </c>
      <c r="F40" s="15">
        <v>1</v>
      </c>
      <c r="G40" s="15">
        <v>1</v>
      </c>
      <c r="H40" s="15">
        <v>1</v>
      </c>
      <c r="I40" s="13">
        <v>1</v>
      </c>
      <c r="J40" s="13">
        <v>1</v>
      </c>
      <c r="K40" s="13">
        <v>1</v>
      </c>
      <c r="L40" s="13">
        <v>1</v>
      </c>
      <c r="M40" s="13"/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3"/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/>
      <c r="Z40" s="13">
        <v>1</v>
      </c>
      <c r="AA40" s="13">
        <v>1</v>
      </c>
      <c r="AB40" s="13">
        <v>1</v>
      </c>
      <c r="AC40" s="13">
        <v>1</v>
      </c>
      <c r="AD40" s="13">
        <v>1</v>
      </c>
      <c r="AE40" s="13">
        <v>1</v>
      </c>
      <c r="AF40" s="13">
        <v>1</v>
      </c>
      <c r="AG40" s="13">
        <v>1</v>
      </c>
      <c r="AH40" s="13">
        <v>1</v>
      </c>
      <c r="AI40" s="13">
        <v>1</v>
      </c>
      <c r="AJ40" s="13">
        <v>1</v>
      </c>
      <c r="AK40" s="13">
        <v>1</v>
      </c>
      <c r="AL40" s="13">
        <v>1</v>
      </c>
      <c r="AM40" s="13">
        <v>1</v>
      </c>
      <c r="AN40" s="13">
        <v>1</v>
      </c>
      <c r="AO40" s="13">
        <v>1</v>
      </c>
      <c r="AP40" s="13">
        <v>1</v>
      </c>
      <c r="AQ40" s="13">
        <v>1</v>
      </c>
      <c r="AR40" s="13">
        <v>1</v>
      </c>
      <c r="AS40" s="16">
        <f t="shared" si="0"/>
        <v>37</v>
      </c>
      <c r="AU40" s="301">
        <v>20</v>
      </c>
      <c r="AV40" s="301"/>
      <c r="AW40" s="301"/>
      <c r="AX40" s="301"/>
    </row>
    <row r="41" spans="3:45" ht="41.25" customHeight="1">
      <c r="C41" s="12" t="s">
        <v>340</v>
      </c>
      <c r="D41" s="16">
        <v>55</v>
      </c>
      <c r="E41" s="15"/>
      <c r="F41" s="15"/>
      <c r="G41" s="15"/>
      <c r="H41" s="15"/>
      <c r="I41" s="34"/>
      <c r="J41" s="34"/>
      <c r="K41" s="15"/>
      <c r="L41" s="34"/>
      <c r="M41" s="34"/>
      <c r="N41" s="34"/>
      <c r="O41" s="34"/>
      <c r="P41" s="34"/>
      <c r="Q41" s="15"/>
      <c r="R41" s="15"/>
      <c r="S41" s="15"/>
      <c r="T41" s="15"/>
      <c r="U41" s="15"/>
      <c r="V41" s="15"/>
      <c r="W41" s="15"/>
      <c r="X41" s="15"/>
      <c r="Y41" s="15"/>
      <c r="Z41" s="149"/>
      <c r="AA41" s="149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6">
        <f t="shared" si="0"/>
        <v>55</v>
      </c>
    </row>
    <row r="42" spans="2:45" ht="41.25" customHeight="1">
      <c r="B42" s="33"/>
      <c r="C42" s="12" t="s">
        <v>81</v>
      </c>
      <c r="D42" s="34"/>
      <c r="E42" s="15"/>
      <c r="F42" s="15"/>
      <c r="G42" s="15"/>
      <c r="H42" s="15"/>
      <c r="I42" s="34"/>
      <c r="J42" s="34"/>
      <c r="K42" s="15"/>
      <c r="L42" s="34"/>
      <c r="M42" s="34"/>
      <c r="N42" s="34"/>
      <c r="O42" s="34"/>
      <c r="P42" s="34"/>
      <c r="Q42" s="15"/>
      <c r="R42" s="15"/>
      <c r="S42" s="15"/>
      <c r="T42" s="15"/>
      <c r="U42" s="15"/>
      <c r="V42" s="15"/>
      <c r="W42" s="15"/>
      <c r="X42" s="15"/>
      <c r="Y42" s="15"/>
      <c r="Z42" s="149"/>
      <c r="AA42" s="149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6">
        <f t="shared" si="0"/>
        <v>0</v>
      </c>
    </row>
    <row r="43" spans="2:45" ht="41.25" customHeight="1">
      <c r="B43" s="31"/>
      <c r="C43" s="12" t="s">
        <v>341</v>
      </c>
      <c r="D43" s="34"/>
      <c r="E43" s="15"/>
      <c r="F43" s="15"/>
      <c r="G43" s="15"/>
      <c r="H43" s="15"/>
      <c r="I43" s="34"/>
      <c r="J43" s="34"/>
      <c r="K43" s="15"/>
      <c r="L43" s="34"/>
      <c r="M43" s="34"/>
      <c r="N43" s="34"/>
      <c r="O43" s="34"/>
      <c r="P43" s="34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1</v>
      </c>
      <c r="AK43" s="15"/>
      <c r="AL43" s="15"/>
      <c r="AM43" s="15"/>
      <c r="AN43" s="15"/>
      <c r="AO43" s="15"/>
      <c r="AP43" s="15"/>
      <c r="AQ43" s="15"/>
      <c r="AR43" s="15"/>
      <c r="AS43" s="16">
        <f t="shared" si="0"/>
        <v>1</v>
      </c>
    </row>
    <row r="44" spans="2:45" s="5" customFormat="1" ht="41.25" customHeight="1">
      <c r="B44" s="31"/>
      <c r="C44" s="12" t="s">
        <v>342</v>
      </c>
      <c r="D44" s="13"/>
      <c r="E44" s="15">
        <v>1</v>
      </c>
      <c r="F44" s="15"/>
      <c r="G44" s="15"/>
      <c r="H44" s="15">
        <v>2</v>
      </c>
      <c r="I44" s="13">
        <v>1</v>
      </c>
      <c r="J44" s="13">
        <v>1</v>
      </c>
      <c r="K44" s="15">
        <v>1</v>
      </c>
      <c r="L44" s="13"/>
      <c r="M44" s="13"/>
      <c r="N44" s="13"/>
      <c r="O44" s="13"/>
      <c r="P44" s="13"/>
      <c r="Q44" s="15">
        <v>1</v>
      </c>
      <c r="R44" s="15"/>
      <c r="S44" s="15"/>
      <c r="T44" s="15"/>
      <c r="U44" s="15">
        <v>1</v>
      </c>
      <c r="V44" s="15">
        <v>1</v>
      </c>
      <c r="W44" s="15"/>
      <c r="X44" s="15"/>
      <c r="Y44" s="15"/>
      <c r="Z44" s="15">
        <v>1</v>
      </c>
      <c r="AA44" s="15">
        <v>1</v>
      </c>
      <c r="AB44" s="15"/>
      <c r="AC44" s="15">
        <v>1</v>
      </c>
      <c r="AD44" s="15">
        <v>2</v>
      </c>
      <c r="AE44" s="15"/>
      <c r="AF44" s="15"/>
      <c r="AG44" s="15">
        <v>1</v>
      </c>
      <c r="AH44" s="15"/>
      <c r="AI44" s="15"/>
      <c r="AJ44" s="15"/>
      <c r="AK44" s="15"/>
      <c r="AL44" s="15"/>
      <c r="AM44" s="15"/>
      <c r="AN44" s="15"/>
      <c r="AO44" s="15"/>
      <c r="AP44" s="15">
        <v>1</v>
      </c>
      <c r="AQ44" s="15"/>
      <c r="AR44" s="15"/>
      <c r="AS44" s="16">
        <f t="shared" si="0"/>
        <v>16</v>
      </c>
    </row>
    <row r="45" spans="2:45" s="5" customFormat="1" ht="41.25" customHeight="1">
      <c r="B45" s="4"/>
      <c r="C45" s="12" t="s">
        <v>207</v>
      </c>
      <c r="D45" s="13"/>
      <c r="E45" s="15">
        <v>3</v>
      </c>
      <c r="F45" s="15"/>
      <c r="G45" s="15"/>
      <c r="H45" s="15">
        <v>5</v>
      </c>
      <c r="I45" s="13">
        <v>3</v>
      </c>
      <c r="J45" s="13">
        <v>3</v>
      </c>
      <c r="K45" s="15">
        <v>3</v>
      </c>
      <c r="L45" s="13"/>
      <c r="M45" s="13"/>
      <c r="N45" s="13"/>
      <c r="O45" s="13"/>
      <c r="P45" s="13"/>
      <c r="Q45" s="15">
        <v>3</v>
      </c>
      <c r="R45" s="15"/>
      <c r="S45" s="15"/>
      <c r="T45" s="15"/>
      <c r="U45" s="15">
        <v>3</v>
      </c>
      <c r="V45" s="15">
        <v>3</v>
      </c>
      <c r="W45" s="15"/>
      <c r="X45" s="15"/>
      <c r="Y45" s="15"/>
      <c r="Z45" s="15">
        <v>3</v>
      </c>
      <c r="AA45" s="15">
        <v>3</v>
      </c>
      <c r="AB45" s="15"/>
      <c r="AC45" s="15">
        <v>2</v>
      </c>
      <c r="AD45" s="15">
        <v>4</v>
      </c>
      <c r="AE45" s="15"/>
      <c r="AF45" s="15"/>
      <c r="AG45" s="15">
        <v>1</v>
      </c>
      <c r="AH45" s="15"/>
      <c r="AI45" s="15"/>
      <c r="AJ45" s="15"/>
      <c r="AK45" s="15"/>
      <c r="AL45" s="15"/>
      <c r="AM45" s="15"/>
      <c r="AN45" s="15"/>
      <c r="AO45" s="15"/>
      <c r="AP45" s="15">
        <v>1</v>
      </c>
      <c r="AQ45" s="15"/>
      <c r="AR45" s="15"/>
      <c r="AS45" s="16">
        <f t="shared" si="0"/>
        <v>40</v>
      </c>
    </row>
    <row r="46" spans="2:45" s="5" customFormat="1" ht="41.25" customHeight="1">
      <c r="B46" s="4"/>
      <c r="C46" s="12" t="s">
        <v>208</v>
      </c>
      <c r="D46" s="13"/>
      <c r="E46" s="15">
        <v>3</v>
      </c>
      <c r="F46" s="15"/>
      <c r="G46" s="15"/>
      <c r="H46" s="15">
        <v>5</v>
      </c>
      <c r="I46" s="13">
        <v>3</v>
      </c>
      <c r="J46" s="13">
        <v>3</v>
      </c>
      <c r="K46" s="15">
        <v>3</v>
      </c>
      <c r="L46" s="13"/>
      <c r="M46" s="13"/>
      <c r="N46" s="13"/>
      <c r="O46" s="13"/>
      <c r="P46" s="13"/>
      <c r="Q46" s="15">
        <v>3</v>
      </c>
      <c r="R46" s="15"/>
      <c r="S46" s="15"/>
      <c r="T46" s="15"/>
      <c r="U46" s="15">
        <v>3</v>
      </c>
      <c r="V46" s="15">
        <v>3</v>
      </c>
      <c r="W46" s="15"/>
      <c r="X46" s="15"/>
      <c r="Y46" s="15"/>
      <c r="Z46" s="15">
        <v>3</v>
      </c>
      <c r="AA46" s="15">
        <v>3</v>
      </c>
      <c r="AB46" s="15"/>
      <c r="AC46" s="15">
        <v>2</v>
      </c>
      <c r="AD46" s="15">
        <v>4</v>
      </c>
      <c r="AE46" s="15"/>
      <c r="AF46" s="15"/>
      <c r="AG46" s="15">
        <v>1</v>
      </c>
      <c r="AH46" s="15"/>
      <c r="AI46" s="15"/>
      <c r="AJ46" s="15"/>
      <c r="AK46" s="15"/>
      <c r="AL46" s="15"/>
      <c r="AM46" s="15"/>
      <c r="AN46" s="15"/>
      <c r="AO46" s="15"/>
      <c r="AP46" s="15">
        <v>1</v>
      </c>
      <c r="AQ46" s="15"/>
      <c r="AR46" s="15"/>
      <c r="AS46" s="16">
        <f t="shared" si="0"/>
        <v>40</v>
      </c>
    </row>
    <row r="47" spans="2:45" s="5" customFormat="1" ht="41.25" customHeight="1">
      <c r="B47" s="4"/>
      <c r="C47" s="12" t="s">
        <v>46</v>
      </c>
      <c r="D47" s="13"/>
      <c r="E47" s="15"/>
      <c r="F47" s="15"/>
      <c r="G47" s="15"/>
      <c r="H47" s="15"/>
      <c r="I47" s="13"/>
      <c r="J47" s="13"/>
      <c r="K47" s="15"/>
      <c r="L47" s="13"/>
      <c r="M47" s="13"/>
      <c r="N47" s="13">
        <v>1</v>
      </c>
      <c r="O47" s="13">
        <v>1</v>
      </c>
      <c r="P47" s="13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>
        <v>1</v>
      </c>
      <c r="AK47" s="15">
        <v>1</v>
      </c>
      <c r="AL47" s="15">
        <v>1</v>
      </c>
      <c r="AM47" s="15"/>
      <c r="AN47" s="15"/>
      <c r="AO47" s="15"/>
      <c r="AP47" s="15"/>
      <c r="AQ47" s="15"/>
      <c r="AR47" s="15"/>
      <c r="AS47" s="16">
        <f t="shared" si="0"/>
        <v>5</v>
      </c>
    </row>
    <row r="48" spans="2:45" s="5" customFormat="1" ht="41.25" customHeight="1">
      <c r="B48" s="4"/>
      <c r="C48" s="12" t="s">
        <v>47</v>
      </c>
      <c r="D48" s="13"/>
      <c r="E48" s="15"/>
      <c r="F48" s="15"/>
      <c r="G48" s="15"/>
      <c r="H48" s="15"/>
      <c r="I48" s="13"/>
      <c r="J48" s="13"/>
      <c r="K48" s="15"/>
      <c r="L48" s="13"/>
      <c r="M48" s="13"/>
      <c r="N48" s="13"/>
      <c r="O48" s="13"/>
      <c r="P48" s="13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>
        <v>1</v>
      </c>
      <c r="AL48" s="15"/>
      <c r="AM48" s="15">
        <v>1</v>
      </c>
      <c r="AN48" s="15"/>
      <c r="AO48" s="15"/>
      <c r="AP48" s="15"/>
      <c r="AQ48" s="15"/>
      <c r="AR48" s="15"/>
      <c r="AS48" s="16">
        <f t="shared" si="0"/>
        <v>2</v>
      </c>
    </row>
    <row r="49" spans="2:45" s="5" customFormat="1" ht="41.25" customHeight="1">
      <c r="B49" s="4"/>
      <c r="C49" s="12" t="s">
        <v>48</v>
      </c>
      <c r="D49" s="13"/>
      <c r="E49" s="15"/>
      <c r="F49" s="15"/>
      <c r="G49" s="15"/>
      <c r="H49" s="15"/>
      <c r="I49" s="13"/>
      <c r="J49" s="13"/>
      <c r="K49" s="15"/>
      <c r="L49" s="13"/>
      <c r="M49" s="13"/>
      <c r="N49" s="13"/>
      <c r="O49" s="13"/>
      <c r="P49" s="13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>
        <v>1</v>
      </c>
      <c r="AL49" s="15"/>
      <c r="AM49" s="15">
        <v>1</v>
      </c>
      <c r="AN49" s="15"/>
      <c r="AO49" s="15"/>
      <c r="AP49" s="15"/>
      <c r="AQ49" s="15"/>
      <c r="AR49" s="15"/>
      <c r="AS49" s="16">
        <f t="shared" si="0"/>
        <v>2</v>
      </c>
    </row>
    <row r="50" spans="2:45" s="5" customFormat="1" ht="41.25" customHeight="1">
      <c r="B50" s="4"/>
      <c r="C50" s="12" t="s">
        <v>211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>
        <v>1</v>
      </c>
      <c r="AL50" s="15"/>
      <c r="AM50" s="15">
        <v>1</v>
      </c>
      <c r="AN50" s="15"/>
      <c r="AO50" s="15"/>
      <c r="AP50" s="15"/>
      <c r="AQ50" s="15"/>
      <c r="AR50" s="15"/>
      <c r="AS50" s="16">
        <f t="shared" si="0"/>
        <v>2</v>
      </c>
    </row>
    <row r="51" spans="2:45" s="5" customFormat="1" ht="41.25" customHeight="1">
      <c r="B51" s="4"/>
      <c r="C51" s="12" t="s">
        <v>212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>
        <v>2</v>
      </c>
      <c r="AM51" s="15"/>
      <c r="AN51" s="15"/>
      <c r="AO51" s="15"/>
      <c r="AP51" s="15"/>
      <c r="AQ51" s="15"/>
      <c r="AR51" s="15"/>
      <c r="AS51" s="16">
        <f t="shared" si="0"/>
        <v>2</v>
      </c>
    </row>
    <row r="52" spans="2:45" s="5" customFormat="1" ht="41.25" customHeight="1">
      <c r="B52" s="4"/>
      <c r="C52" s="12" t="s">
        <v>213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6">
        <f t="shared" si="0"/>
        <v>0</v>
      </c>
    </row>
    <row r="53" spans="2:45" s="5" customFormat="1" ht="41.25" customHeight="1">
      <c r="B53" s="4"/>
      <c r="C53" s="12" t="s">
        <v>214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>
        <v>1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6">
        <f t="shared" si="0"/>
        <v>1</v>
      </c>
    </row>
    <row r="54" spans="2:45" s="5" customFormat="1" ht="41.25" customHeight="1">
      <c r="B54" s="4"/>
      <c r="C54" s="12" t="s">
        <v>49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6">
        <f t="shared" si="0"/>
        <v>0</v>
      </c>
    </row>
    <row r="55" spans="2:45" s="5" customFormat="1" ht="41.25" customHeight="1" hidden="1">
      <c r="B55" s="4"/>
      <c r="C55" s="12" t="s">
        <v>49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6">
        <f t="shared" si="0"/>
        <v>0</v>
      </c>
    </row>
    <row r="56" spans="2:45" s="5" customFormat="1" ht="41.25" customHeight="1" hidden="1">
      <c r="B56" s="4"/>
      <c r="C56" s="12" t="s">
        <v>49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6">
        <f t="shared" si="0"/>
        <v>0</v>
      </c>
    </row>
    <row r="57" spans="2:45" s="5" customFormat="1" ht="41.25" customHeight="1" hidden="1">
      <c r="B57" s="4"/>
      <c r="C57" s="12" t="s">
        <v>49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6">
        <f t="shared" si="0"/>
        <v>0</v>
      </c>
    </row>
    <row r="58" spans="2:45" s="5" customFormat="1" ht="41.25" customHeight="1" hidden="1">
      <c r="B58" s="4"/>
      <c r="C58" s="12" t="s">
        <v>49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6">
        <f t="shared" si="0"/>
        <v>0</v>
      </c>
    </row>
    <row r="59" spans="2:45" s="5" customFormat="1" ht="41.25" customHeight="1" hidden="1">
      <c r="B59" s="4"/>
      <c r="C59" s="12" t="s">
        <v>49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6">
        <f t="shared" si="0"/>
        <v>0</v>
      </c>
    </row>
    <row r="60" spans="2:45" s="5" customFormat="1" ht="41.25" customHeight="1" hidden="1">
      <c r="B60" s="4"/>
      <c r="C60" s="12" t="s">
        <v>49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6">
        <f t="shared" si="0"/>
        <v>0</v>
      </c>
    </row>
    <row r="61" spans="2:45" s="5" customFormat="1" ht="41.25" customHeight="1" hidden="1">
      <c r="B61" s="4"/>
      <c r="C61" s="12" t="s">
        <v>49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6">
        <f t="shared" si="0"/>
        <v>0</v>
      </c>
    </row>
    <row r="62" spans="2:45" s="5" customFormat="1" ht="41.25" customHeight="1" hidden="1">
      <c r="B62" s="4"/>
      <c r="C62" s="12" t="s">
        <v>49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6">
        <f t="shared" si="0"/>
        <v>0</v>
      </c>
    </row>
    <row r="63" spans="2:45" s="5" customFormat="1" ht="41.25" customHeight="1" hidden="1">
      <c r="B63" s="4"/>
      <c r="C63" s="12" t="s">
        <v>49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6">
        <f t="shared" si="0"/>
        <v>0</v>
      </c>
    </row>
    <row r="64" spans="2:45" s="5" customFormat="1" ht="41.25" customHeight="1" hidden="1">
      <c r="B64" s="4"/>
      <c r="C64" s="12" t="s">
        <v>49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6">
        <f t="shared" si="0"/>
        <v>0</v>
      </c>
    </row>
    <row r="65" spans="2:45" s="5" customFormat="1" ht="41.25" customHeight="1" hidden="1">
      <c r="B65" s="4"/>
      <c r="C65" s="12" t="s">
        <v>49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6">
        <f t="shared" si="0"/>
        <v>0</v>
      </c>
    </row>
    <row r="66" spans="2:45" s="5" customFormat="1" ht="41.25" customHeight="1" hidden="1">
      <c r="B66" s="4"/>
      <c r="C66" s="12" t="s">
        <v>49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6">
        <f t="shared" si="0"/>
        <v>0</v>
      </c>
    </row>
    <row r="67" spans="2:45" s="17" customFormat="1" ht="41.25" customHeight="1" hidden="1">
      <c r="B67" s="36"/>
      <c r="C67" s="12" t="s">
        <v>49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6">
        <f t="shared" si="0"/>
        <v>0</v>
      </c>
    </row>
    <row r="68" spans="2:45" s="17" customFormat="1" ht="41.25" customHeight="1" hidden="1">
      <c r="B68" s="36"/>
      <c r="C68" s="12" t="s">
        <v>49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6">
        <f t="shared" si="0"/>
        <v>0</v>
      </c>
    </row>
    <row r="69" spans="3:45" ht="41.25" customHeight="1" hidden="1">
      <c r="C69" s="12" t="s">
        <v>49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6">
        <f t="shared" si="0"/>
        <v>0</v>
      </c>
    </row>
  </sheetData>
  <sheetProtection selectLockedCells="1" selectUnlockedCells="1"/>
  <mergeCells count="14">
    <mergeCell ref="E2:H2"/>
    <mergeCell ref="AI2:AR2"/>
    <mergeCell ref="B7:B9"/>
    <mergeCell ref="AU8:AX8"/>
    <mergeCell ref="B14:B15"/>
    <mergeCell ref="B29:B34"/>
    <mergeCell ref="AU34:AX34"/>
    <mergeCell ref="AU35:AX35"/>
    <mergeCell ref="AU36:AX36"/>
    <mergeCell ref="B37:B40"/>
    <mergeCell ref="AU37:AX37"/>
    <mergeCell ref="AU38:AX38"/>
    <mergeCell ref="AU39:AX39"/>
    <mergeCell ref="AU40:AX4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1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35"/>
  <sheetViews>
    <sheetView zoomScale="50" zoomScaleNormal="50" zoomScaleSheetLayoutView="50" zoomScalePageLayoutView="0" workbookViewId="0" topLeftCell="B1">
      <selection activeCell="AP20" sqref="AP20"/>
    </sheetView>
  </sheetViews>
  <sheetFormatPr defaultColWidth="9.00390625" defaultRowHeight="12.75"/>
  <cols>
    <col min="1" max="1" width="9.125" style="41" customWidth="1"/>
    <col min="2" max="2" width="9.00390625" style="39" customWidth="1"/>
    <col min="3" max="3" width="35.625" style="40" customWidth="1"/>
    <col min="4" max="5" width="10.125" style="41" customWidth="1"/>
    <col min="6" max="14" width="10.125" style="152" customWidth="1"/>
    <col min="15" max="16" width="10.125" style="41" customWidth="1"/>
    <col min="17" max="17" width="13.00390625" style="152" customWidth="1"/>
    <col min="18" max="18" width="11.625" style="153" customWidth="1"/>
    <col min="19" max="20" width="10.125" style="153" customWidth="1"/>
    <col min="21" max="21" width="10.125" style="154" customWidth="1"/>
    <col min="22" max="22" width="10.125" style="153" customWidth="1"/>
    <col min="23" max="32" width="10.125" style="155" customWidth="1"/>
    <col min="33" max="34" width="10.125" style="156" customWidth="1"/>
    <col min="35" max="35" width="10.125" style="152" customWidth="1"/>
    <col min="36" max="36" width="14.375" style="46" customWidth="1"/>
    <col min="37" max="37" width="9.125" style="41" customWidth="1"/>
    <col min="38" max="38" width="9.625" style="41" customWidth="1"/>
    <col min="39" max="39" width="13.875" style="41" customWidth="1"/>
    <col min="40" max="40" width="10.375" style="41" customWidth="1"/>
    <col min="41" max="41" width="9.625" style="41" customWidth="1"/>
    <col min="42" max="42" width="13.125" style="41" customWidth="1"/>
    <col min="43" max="16384" width="9.125" style="41" customWidth="1"/>
  </cols>
  <sheetData>
    <row r="1" spans="18:34" ht="49.5" customHeight="1">
      <c r="R1" s="39"/>
      <c r="S1" s="39"/>
      <c r="T1" s="39"/>
      <c r="U1" s="157"/>
      <c r="V1" s="39"/>
      <c r="W1" s="46"/>
      <c r="X1" s="46"/>
      <c r="Y1" s="46"/>
      <c r="Z1" s="46"/>
      <c r="AA1" s="46"/>
      <c r="AB1" s="46"/>
      <c r="AC1" s="46"/>
      <c r="AD1" s="46"/>
      <c r="AE1" s="46"/>
      <c r="AF1" s="152"/>
      <c r="AG1" s="152"/>
      <c r="AH1" s="152"/>
    </row>
    <row r="2" spans="3:36" ht="49.5" customHeight="1">
      <c r="C2" s="40" t="s">
        <v>3</v>
      </c>
      <c r="D2" s="302" t="s">
        <v>343</v>
      </c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5"/>
      <c r="S2" s="305"/>
      <c r="T2" s="305"/>
      <c r="U2" s="305"/>
      <c r="V2" s="305"/>
      <c r="W2" s="305"/>
      <c r="X2" s="305"/>
      <c r="Y2" s="46"/>
      <c r="Z2" s="46"/>
      <c r="AA2" s="46"/>
      <c r="AB2" s="46"/>
      <c r="AC2" s="46"/>
      <c r="AD2" s="46"/>
      <c r="AE2" s="46"/>
      <c r="AF2" s="46"/>
      <c r="AG2" s="102"/>
      <c r="AH2" s="47"/>
      <c r="AI2" s="47"/>
      <c r="AJ2" s="47"/>
    </row>
    <row r="3" spans="18:34" ht="49.5" customHeight="1">
      <c r="R3" s="39"/>
      <c r="S3" s="39"/>
      <c r="T3" s="39"/>
      <c r="U3" s="157"/>
      <c r="V3" s="39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102"/>
      <c r="AH3" s="102"/>
    </row>
    <row r="4" spans="2:48" s="158" customFormat="1" ht="120" customHeight="1">
      <c r="B4" s="46"/>
      <c r="C4" s="40"/>
      <c r="D4" s="44">
        <v>10</v>
      </c>
      <c r="E4" s="52" t="s">
        <v>11</v>
      </c>
      <c r="F4" s="44">
        <v>9</v>
      </c>
      <c r="G4" s="52" t="s">
        <v>11</v>
      </c>
      <c r="H4" s="49" t="s">
        <v>344</v>
      </c>
      <c r="I4" s="44">
        <v>8</v>
      </c>
      <c r="J4" s="52" t="s">
        <v>11</v>
      </c>
      <c r="K4" s="49" t="s">
        <v>345</v>
      </c>
      <c r="L4" s="49" t="s">
        <v>346</v>
      </c>
      <c r="M4" s="49" t="s">
        <v>347</v>
      </c>
      <c r="N4" s="44">
        <v>7</v>
      </c>
      <c r="O4" s="52" t="s">
        <v>348</v>
      </c>
      <c r="P4" s="49" t="s">
        <v>349</v>
      </c>
      <c r="Q4" s="49" t="s">
        <v>5</v>
      </c>
      <c r="R4" s="49" t="s">
        <v>350</v>
      </c>
      <c r="S4" s="49" t="s">
        <v>351</v>
      </c>
      <c r="T4" s="49" t="s">
        <v>352</v>
      </c>
      <c r="U4" s="159" t="s">
        <v>353</v>
      </c>
      <c r="V4" s="49" t="s">
        <v>11</v>
      </c>
      <c r="W4" s="53">
        <v>4</v>
      </c>
      <c r="X4" s="49" t="s">
        <v>11</v>
      </c>
      <c r="Y4" s="53">
        <v>3</v>
      </c>
      <c r="Z4" s="49" t="s">
        <v>11</v>
      </c>
      <c r="AA4" s="53">
        <v>2</v>
      </c>
      <c r="AB4" s="49" t="s">
        <v>11</v>
      </c>
      <c r="AC4" s="53">
        <v>1</v>
      </c>
      <c r="AD4" s="49" t="s">
        <v>11</v>
      </c>
      <c r="AE4" s="49" t="s">
        <v>354</v>
      </c>
      <c r="AF4" s="49" t="s">
        <v>355</v>
      </c>
      <c r="AG4" s="49" t="s">
        <v>11</v>
      </c>
      <c r="AH4" s="160" t="s">
        <v>356</v>
      </c>
      <c r="AI4" s="49" t="s">
        <v>357</v>
      </c>
      <c r="AJ4" s="52" t="s">
        <v>12</v>
      </c>
      <c r="AK4" s="161"/>
      <c r="AL4" s="289" t="s">
        <v>13</v>
      </c>
      <c r="AM4" s="289"/>
      <c r="AN4" s="289"/>
      <c r="AO4" s="289"/>
      <c r="AP4" s="52" t="s">
        <v>14</v>
      </c>
      <c r="AQ4" s="161"/>
      <c r="AR4" s="161"/>
      <c r="AS4" s="161"/>
      <c r="AT4" s="161"/>
      <c r="AU4" s="161"/>
      <c r="AV4" s="161"/>
    </row>
    <row r="5" spans="2:48" s="158" customFormat="1" ht="49.5" customHeight="1">
      <c r="B5" s="46"/>
      <c r="C5" s="55" t="s">
        <v>15</v>
      </c>
      <c r="D5" s="44" t="s">
        <v>16</v>
      </c>
      <c r="E5" s="44" t="s">
        <v>17</v>
      </c>
      <c r="F5" s="44" t="s">
        <v>16</v>
      </c>
      <c r="G5" s="44" t="s">
        <v>17</v>
      </c>
      <c r="H5" s="44" t="s">
        <v>19</v>
      </c>
      <c r="I5" s="44" t="s">
        <v>16</v>
      </c>
      <c r="J5" s="44" t="s">
        <v>17</v>
      </c>
      <c r="K5" s="44" t="s">
        <v>16</v>
      </c>
      <c r="L5" s="44" t="s">
        <v>17</v>
      </c>
      <c r="M5" s="44" t="s">
        <v>17</v>
      </c>
      <c r="N5" s="44" t="s">
        <v>16</v>
      </c>
      <c r="O5" s="53" t="s">
        <v>17</v>
      </c>
      <c r="P5" s="53" t="s">
        <v>17</v>
      </c>
      <c r="Q5" s="53" t="s">
        <v>16</v>
      </c>
      <c r="R5" s="44" t="s">
        <v>16</v>
      </c>
      <c r="S5" s="44" t="s">
        <v>16</v>
      </c>
      <c r="T5" s="44" t="s">
        <v>19</v>
      </c>
      <c r="U5" s="162" t="s">
        <v>19</v>
      </c>
      <c r="V5" s="44" t="s">
        <v>17</v>
      </c>
      <c r="W5" s="44" t="s">
        <v>16</v>
      </c>
      <c r="X5" s="44" t="s">
        <v>17</v>
      </c>
      <c r="Y5" s="44" t="s">
        <v>16</v>
      </c>
      <c r="Z5" s="44" t="s">
        <v>17</v>
      </c>
      <c r="AA5" s="44" t="s">
        <v>16</v>
      </c>
      <c r="AB5" s="44" t="s">
        <v>17</v>
      </c>
      <c r="AC5" s="53" t="s">
        <v>16</v>
      </c>
      <c r="AD5" s="53" t="s">
        <v>17</v>
      </c>
      <c r="AE5" s="53" t="s">
        <v>16</v>
      </c>
      <c r="AF5" s="53" t="s">
        <v>16</v>
      </c>
      <c r="AG5" s="103" t="s">
        <v>17</v>
      </c>
      <c r="AH5" s="103" t="s">
        <v>16</v>
      </c>
      <c r="AI5" s="53" t="s">
        <v>16</v>
      </c>
      <c r="AJ5" s="52"/>
      <c r="AK5" s="161"/>
      <c r="AL5" s="44" t="s">
        <v>18</v>
      </c>
      <c r="AM5" s="44" t="s">
        <v>16</v>
      </c>
      <c r="AN5" s="44" t="s">
        <v>19</v>
      </c>
      <c r="AO5" s="44" t="s">
        <v>17</v>
      </c>
      <c r="AP5" s="44"/>
      <c r="AQ5" s="161"/>
      <c r="AR5" s="161"/>
      <c r="AS5" s="161"/>
      <c r="AT5" s="161"/>
      <c r="AU5" s="161"/>
      <c r="AV5" s="161"/>
    </row>
    <row r="6" spans="2:48" s="158" customFormat="1" ht="49.5" customHeight="1">
      <c r="B6" s="46"/>
      <c r="C6" s="55" t="s">
        <v>67</v>
      </c>
      <c r="D6" s="44" t="s">
        <v>21</v>
      </c>
      <c r="E6" s="44" t="s">
        <v>21</v>
      </c>
      <c r="F6" s="44" t="s">
        <v>21</v>
      </c>
      <c r="G6" s="44" t="s">
        <v>21</v>
      </c>
      <c r="H6" s="44" t="s">
        <v>21</v>
      </c>
      <c r="I6" s="44" t="s">
        <v>21</v>
      </c>
      <c r="J6" s="44" t="s">
        <v>21</v>
      </c>
      <c r="K6" s="44" t="s">
        <v>21</v>
      </c>
      <c r="L6" s="44" t="s">
        <v>21</v>
      </c>
      <c r="M6" s="44" t="s">
        <v>21</v>
      </c>
      <c r="N6" s="44" t="s">
        <v>21</v>
      </c>
      <c r="O6" s="44" t="s">
        <v>21</v>
      </c>
      <c r="P6" s="44" t="s">
        <v>21</v>
      </c>
      <c r="Q6" s="44" t="s">
        <v>21</v>
      </c>
      <c r="R6" s="44" t="s">
        <v>21</v>
      </c>
      <c r="S6" s="44" t="s">
        <v>21</v>
      </c>
      <c r="T6" s="44" t="s">
        <v>21</v>
      </c>
      <c r="U6" s="162"/>
      <c r="V6" s="44" t="s">
        <v>21</v>
      </c>
      <c r="W6" s="44" t="s">
        <v>21</v>
      </c>
      <c r="X6" s="44" t="s">
        <v>21</v>
      </c>
      <c r="Y6" s="44" t="s">
        <v>21</v>
      </c>
      <c r="Z6" s="44" t="s">
        <v>21</v>
      </c>
      <c r="AA6" s="44" t="s">
        <v>21</v>
      </c>
      <c r="AB6" s="44" t="s">
        <v>21</v>
      </c>
      <c r="AC6" s="44" t="s">
        <v>21</v>
      </c>
      <c r="AD6" s="44" t="s">
        <v>21</v>
      </c>
      <c r="AE6" s="44" t="s">
        <v>21</v>
      </c>
      <c r="AF6" s="44" t="s">
        <v>21</v>
      </c>
      <c r="AG6" s="44" t="s">
        <v>21</v>
      </c>
      <c r="AH6" s="44" t="s">
        <v>21</v>
      </c>
      <c r="AI6" s="44" t="s">
        <v>21</v>
      </c>
      <c r="AJ6" s="52"/>
      <c r="AK6" s="161"/>
      <c r="AL6" s="56">
        <v>0</v>
      </c>
      <c r="AM6" s="56">
        <f>D7+F7+I7+K7+N7+Q7+R7+S7+W7+Y7+AA7+AC7+AE8+AH7+AI7+AF7</f>
        <v>472.21</v>
      </c>
      <c r="AN6" s="56">
        <f>T7+H7</f>
        <v>27.18</v>
      </c>
      <c r="AO6" s="56">
        <f>E8+G8+J8+L8+M7+O8+P8+V8+X8+Z8+AB7+AD8+AG8</f>
        <v>49.980000000000004</v>
      </c>
      <c r="AP6" s="56">
        <f>AL6+AM6+AN6+AO6</f>
        <v>549.37</v>
      </c>
      <c r="AQ6" s="161"/>
      <c r="AR6" s="161"/>
      <c r="AS6" s="161"/>
      <c r="AT6" s="161"/>
      <c r="AU6" s="161"/>
      <c r="AV6" s="161"/>
    </row>
    <row r="7" spans="2:36" ht="49.5" customHeight="1" hidden="1">
      <c r="B7" s="290" t="s">
        <v>22</v>
      </c>
      <c r="C7" s="55" t="s">
        <v>185</v>
      </c>
      <c r="D7" s="103">
        <v>20.69</v>
      </c>
      <c r="E7" s="163"/>
      <c r="F7" s="103">
        <v>29.8</v>
      </c>
      <c r="G7" s="163"/>
      <c r="H7" s="103">
        <v>15.05</v>
      </c>
      <c r="I7" s="103">
        <v>33.86</v>
      </c>
      <c r="J7" s="163"/>
      <c r="K7" s="53">
        <v>3.94</v>
      </c>
      <c r="L7" s="163"/>
      <c r="M7" s="53">
        <v>4.94</v>
      </c>
      <c r="N7" s="103">
        <v>37.92</v>
      </c>
      <c r="O7" s="163"/>
      <c r="P7" s="163"/>
      <c r="Q7" s="103">
        <v>139.46</v>
      </c>
      <c r="R7" s="56">
        <v>37.82</v>
      </c>
      <c r="S7" s="56">
        <v>23.67</v>
      </c>
      <c r="T7" s="56">
        <v>12.13</v>
      </c>
      <c r="U7" s="164">
        <v>2.67</v>
      </c>
      <c r="W7" s="56">
        <v>22.63</v>
      </c>
      <c r="X7" s="56"/>
      <c r="Y7" s="56">
        <v>22.87</v>
      </c>
      <c r="Z7" s="56"/>
      <c r="AA7" s="44">
        <v>19.7</v>
      </c>
      <c r="AB7" s="56"/>
      <c r="AC7" s="56">
        <v>34.21</v>
      </c>
      <c r="AD7" s="165"/>
      <c r="AE7" s="165"/>
      <c r="AF7" s="56">
        <v>21.1</v>
      </c>
      <c r="AH7" s="56">
        <v>8.5</v>
      </c>
      <c r="AI7" s="103">
        <v>7.27</v>
      </c>
      <c r="AJ7" s="103">
        <f aca="true" t="shared" si="0" ref="AJ7:AJ35">SUM(D7:AI7)</f>
        <v>498.22999999999996</v>
      </c>
    </row>
    <row r="8" spans="2:36" ht="49.5" customHeight="1" hidden="1">
      <c r="B8" s="290"/>
      <c r="C8" s="55" t="s">
        <v>358</v>
      </c>
      <c r="D8" s="166" t="s">
        <v>21</v>
      </c>
      <c r="E8" s="53">
        <v>3.25</v>
      </c>
      <c r="F8" s="163" t="s">
        <v>21</v>
      </c>
      <c r="G8" s="103">
        <v>3.32</v>
      </c>
      <c r="H8" s="163" t="s">
        <v>21</v>
      </c>
      <c r="I8" s="163"/>
      <c r="J8" s="103">
        <v>5.8</v>
      </c>
      <c r="K8" s="167"/>
      <c r="L8" s="47">
        <v>3.58</v>
      </c>
      <c r="M8" s="167"/>
      <c r="N8" s="163" t="s">
        <v>21</v>
      </c>
      <c r="O8" s="53">
        <v>6.28</v>
      </c>
      <c r="P8" s="53">
        <v>5.38</v>
      </c>
      <c r="Q8" s="163" t="s">
        <v>21</v>
      </c>
      <c r="R8" s="44"/>
      <c r="S8" s="44"/>
      <c r="T8" s="44"/>
      <c r="U8" s="162"/>
      <c r="V8" s="56">
        <v>5.3</v>
      </c>
      <c r="W8" s="44"/>
      <c r="X8" s="44">
        <v>3.25</v>
      </c>
      <c r="Y8" s="44"/>
      <c r="Z8" s="44">
        <v>3.4</v>
      </c>
      <c r="AB8" s="44">
        <v>2.68</v>
      </c>
      <c r="AC8" s="44" t="s">
        <v>21</v>
      </c>
      <c r="AD8" s="56">
        <v>2.74</v>
      </c>
      <c r="AE8" s="56">
        <v>8.77</v>
      </c>
      <c r="AF8" s="44"/>
      <c r="AG8" s="56">
        <v>2.74</v>
      </c>
      <c r="AH8" s="58"/>
      <c r="AI8" s="163"/>
      <c r="AJ8" s="103">
        <f t="shared" si="0"/>
        <v>56.49</v>
      </c>
    </row>
    <row r="9" spans="3:40" ht="49.5" customHeight="1" hidden="1">
      <c r="C9" s="55" t="s">
        <v>25</v>
      </c>
      <c r="D9" s="44">
        <v>1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 t="s">
        <v>21</v>
      </c>
      <c r="Q9" s="44" t="s">
        <v>21</v>
      </c>
      <c r="R9" s="44">
        <v>1</v>
      </c>
      <c r="S9" s="44">
        <v>1</v>
      </c>
      <c r="T9" s="44">
        <v>1</v>
      </c>
      <c r="U9" s="162"/>
      <c r="V9" s="44">
        <v>1</v>
      </c>
      <c r="W9" s="44">
        <v>1</v>
      </c>
      <c r="X9" s="44">
        <v>1</v>
      </c>
      <c r="Y9" s="44">
        <v>1</v>
      </c>
      <c r="Z9" s="44">
        <v>1</v>
      </c>
      <c r="AA9" s="44">
        <v>1</v>
      </c>
      <c r="AB9" s="44">
        <v>1</v>
      </c>
      <c r="AC9" s="44">
        <v>1</v>
      </c>
      <c r="AD9" s="44">
        <v>1</v>
      </c>
      <c r="AE9" s="44">
        <v>1</v>
      </c>
      <c r="AF9" s="58">
        <v>1</v>
      </c>
      <c r="AG9" s="58">
        <v>1</v>
      </c>
      <c r="AH9" s="58">
        <v>1</v>
      </c>
      <c r="AI9" s="44" t="s">
        <v>21</v>
      </c>
      <c r="AJ9" s="168">
        <f t="shared" si="0"/>
        <v>28</v>
      </c>
      <c r="AM9" s="169"/>
      <c r="AN9" s="65"/>
    </row>
    <row r="10" spans="3:40" ht="49.5" customHeight="1" hidden="1">
      <c r="C10" s="55" t="s">
        <v>71</v>
      </c>
      <c r="D10" s="44"/>
      <c r="E10" s="44"/>
      <c r="F10" s="44"/>
      <c r="G10" s="44"/>
      <c r="H10" s="44">
        <v>1</v>
      </c>
      <c r="I10" s="44"/>
      <c r="J10" s="44"/>
      <c r="K10" s="44">
        <v>1</v>
      </c>
      <c r="L10" s="44"/>
      <c r="M10" s="44"/>
      <c r="N10" s="44"/>
      <c r="O10" s="44"/>
      <c r="P10" s="44">
        <v>1</v>
      </c>
      <c r="Q10" s="44"/>
      <c r="R10" s="44" t="s">
        <v>21</v>
      </c>
      <c r="S10" s="44">
        <v>1</v>
      </c>
      <c r="T10" s="44"/>
      <c r="U10" s="162"/>
      <c r="V10" s="44"/>
      <c r="W10" s="44"/>
      <c r="X10" s="44"/>
      <c r="Y10" s="44"/>
      <c r="Z10" s="44"/>
      <c r="AA10" s="44"/>
      <c r="AB10" s="44"/>
      <c r="AC10" s="44"/>
      <c r="AD10" s="44"/>
      <c r="AE10" s="44">
        <v>1</v>
      </c>
      <c r="AF10" s="44"/>
      <c r="AG10" s="56"/>
      <c r="AH10" s="58"/>
      <c r="AI10" s="44"/>
      <c r="AJ10" s="168">
        <f t="shared" si="0"/>
        <v>5</v>
      </c>
      <c r="AM10" s="169"/>
      <c r="AN10" s="65"/>
    </row>
    <row r="11" spans="3:36" ht="49.5" customHeight="1" hidden="1">
      <c r="C11" s="55" t="s">
        <v>27</v>
      </c>
      <c r="D11" s="44"/>
      <c r="E11" s="44">
        <v>1</v>
      </c>
      <c r="F11" s="44"/>
      <c r="G11" s="44">
        <v>1</v>
      </c>
      <c r="H11" s="44"/>
      <c r="I11" s="44"/>
      <c r="J11" s="44">
        <v>1</v>
      </c>
      <c r="K11" s="44"/>
      <c r="L11" s="44">
        <v>1</v>
      </c>
      <c r="M11" s="44"/>
      <c r="N11" s="44"/>
      <c r="O11" s="44">
        <v>1</v>
      </c>
      <c r="P11" s="44"/>
      <c r="Q11" s="44"/>
      <c r="R11" s="56"/>
      <c r="S11" s="56"/>
      <c r="T11" s="56"/>
      <c r="U11" s="164"/>
      <c r="V11" s="58">
        <v>1</v>
      </c>
      <c r="W11" s="58"/>
      <c r="X11" s="58">
        <v>1</v>
      </c>
      <c r="Y11" s="58"/>
      <c r="Z11" s="58">
        <v>1</v>
      </c>
      <c r="AA11" s="58"/>
      <c r="AB11" s="58">
        <v>1</v>
      </c>
      <c r="AC11" s="58"/>
      <c r="AD11" s="58">
        <v>1</v>
      </c>
      <c r="AE11" s="58"/>
      <c r="AF11" s="58"/>
      <c r="AG11" s="58">
        <v>1</v>
      </c>
      <c r="AH11" s="56"/>
      <c r="AI11" s="44"/>
      <c r="AJ11" s="168">
        <f t="shared" si="0"/>
        <v>11</v>
      </c>
    </row>
    <row r="12" spans="3:42" ht="49.5" customHeight="1" hidden="1">
      <c r="C12" s="55" t="s">
        <v>28</v>
      </c>
      <c r="D12" s="57">
        <v>1</v>
      </c>
      <c r="E12" s="57">
        <v>1</v>
      </c>
      <c r="F12" s="57">
        <v>1</v>
      </c>
      <c r="G12" s="57">
        <v>1</v>
      </c>
      <c r="H12" s="57">
        <v>1</v>
      </c>
      <c r="I12" s="57">
        <v>1</v>
      </c>
      <c r="J12" s="57">
        <v>1</v>
      </c>
      <c r="K12" s="57">
        <v>1</v>
      </c>
      <c r="L12" s="57">
        <v>1</v>
      </c>
      <c r="M12" s="57">
        <v>1</v>
      </c>
      <c r="N12" s="57">
        <v>1</v>
      </c>
      <c r="O12" s="57">
        <v>1</v>
      </c>
      <c r="P12" s="44"/>
      <c r="Q12" s="56"/>
      <c r="R12" s="56"/>
      <c r="S12" s="56"/>
      <c r="T12" s="56"/>
      <c r="U12" s="164"/>
      <c r="V12" s="58">
        <v>1</v>
      </c>
      <c r="W12" s="58"/>
      <c r="X12" s="58">
        <v>1</v>
      </c>
      <c r="Y12" s="58"/>
      <c r="Z12" s="58">
        <v>1</v>
      </c>
      <c r="AA12" s="58"/>
      <c r="AB12" s="58">
        <v>1</v>
      </c>
      <c r="AC12" s="58"/>
      <c r="AD12" s="58">
        <v>1</v>
      </c>
      <c r="AE12" s="58"/>
      <c r="AF12" s="58"/>
      <c r="AG12" s="58">
        <v>1</v>
      </c>
      <c r="AH12" s="58">
        <v>1</v>
      </c>
      <c r="AI12" s="58"/>
      <c r="AJ12" s="168">
        <f t="shared" si="0"/>
        <v>19</v>
      </c>
      <c r="AM12" s="65"/>
      <c r="AN12" s="65"/>
      <c r="AP12" s="65"/>
    </row>
    <row r="13" spans="2:36" ht="49.5" customHeight="1" hidden="1">
      <c r="B13" s="291" t="s">
        <v>74</v>
      </c>
      <c r="C13" s="55" t="s">
        <v>359</v>
      </c>
      <c r="D13" s="57">
        <v>2.03</v>
      </c>
      <c r="E13" s="57"/>
      <c r="F13" s="57">
        <v>1.89</v>
      </c>
      <c r="G13" s="57"/>
      <c r="H13" s="57">
        <v>1.81</v>
      </c>
      <c r="I13" s="57">
        <v>1.62</v>
      </c>
      <c r="J13" s="57"/>
      <c r="K13" s="57">
        <v>1.68</v>
      </c>
      <c r="L13" s="57"/>
      <c r="M13" s="57">
        <v>1.89</v>
      </c>
      <c r="N13" s="57">
        <v>2.33</v>
      </c>
      <c r="O13" s="57"/>
      <c r="P13" s="56"/>
      <c r="Q13" s="56"/>
      <c r="R13" s="44">
        <v>1.62</v>
      </c>
      <c r="S13" s="44">
        <v>2.86</v>
      </c>
      <c r="T13" s="44"/>
      <c r="U13" s="162">
        <v>1.62</v>
      </c>
      <c r="V13" s="44"/>
      <c r="W13" s="44"/>
      <c r="X13" s="44"/>
      <c r="Y13" s="44"/>
      <c r="Z13" s="44"/>
      <c r="AA13" s="44"/>
      <c r="AB13" s="44"/>
      <c r="AC13" s="44"/>
      <c r="AD13" s="44"/>
      <c r="AE13" s="44">
        <v>1.85</v>
      </c>
      <c r="AF13" s="44">
        <v>1.62</v>
      </c>
      <c r="AG13" s="44"/>
      <c r="AH13" s="44">
        <v>1.45</v>
      </c>
      <c r="AI13" s="56"/>
      <c r="AJ13" s="103">
        <f t="shared" si="0"/>
        <v>24.270000000000003</v>
      </c>
    </row>
    <row r="14" spans="2:36" ht="49.5" customHeight="1" hidden="1">
      <c r="B14" s="291"/>
      <c r="C14" s="55" t="s">
        <v>31</v>
      </c>
      <c r="D14" s="56"/>
      <c r="E14" s="56">
        <v>8.55</v>
      </c>
      <c r="F14" s="44"/>
      <c r="G14" s="44">
        <v>8.74</v>
      </c>
      <c r="H14" s="44"/>
      <c r="I14" s="44"/>
      <c r="J14" s="44">
        <v>15.26</v>
      </c>
      <c r="K14" s="44"/>
      <c r="L14" s="56">
        <v>15.42</v>
      </c>
      <c r="M14" s="56"/>
      <c r="N14" s="44"/>
      <c r="O14" s="56">
        <v>16.52</v>
      </c>
      <c r="P14" s="56">
        <v>14.15</v>
      </c>
      <c r="Q14" s="44"/>
      <c r="R14" s="44"/>
      <c r="S14" s="44"/>
      <c r="T14" s="44"/>
      <c r="U14" s="162"/>
      <c r="V14" s="44">
        <v>11.66</v>
      </c>
      <c r="W14" s="44"/>
      <c r="X14" s="44">
        <f>2.2*X8</f>
        <v>7.15</v>
      </c>
      <c r="Y14" s="44"/>
      <c r="Z14" s="44">
        <f>2.2*Z8</f>
        <v>7.48</v>
      </c>
      <c r="AA14" s="44"/>
      <c r="AB14" s="44">
        <f>2.2*AB8</f>
        <v>5.896000000000001</v>
      </c>
      <c r="AC14" s="44"/>
      <c r="AD14" s="44">
        <f>2.2*AD8</f>
        <v>6.028000000000001</v>
      </c>
      <c r="AE14" s="44"/>
      <c r="AF14" s="44"/>
      <c r="AG14" s="44">
        <f>2.2*AG8</f>
        <v>6.028000000000001</v>
      </c>
      <c r="AH14" s="44"/>
      <c r="AI14" s="44"/>
      <c r="AJ14" s="103">
        <f t="shared" si="0"/>
        <v>122.88200000000002</v>
      </c>
    </row>
    <row r="15" spans="3:36" ht="39" customHeight="1" hidden="1">
      <c r="C15" s="55" t="s">
        <v>360</v>
      </c>
      <c r="D15" s="44"/>
      <c r="E15" s="44">
        <v>1</v>
      </c>
      <c r="F15" s="44"/>
      <c r="G15" s="44">
        <v>1</v>
      </c>
      <c r="H15" s="44"/>
      <c r="I15" s="44"/>
      <c r="J15" s="44">
        <v>1</v>
      </c>
      <c r="K15" s="44"/>
      <c r="L15" s="44">
        <v>1</v>
      </c>
      <c r="M15" s="44"/>
      <c r="N15" s="44"/>
      <c r="O15" s="44">
        <v>1</v>
      </c>
      <c r="P15" s="44"/>
      <c r="Q15" s="44"/>
      <c r="R15" s="44"/>
      <c r="S15" s="44"/>
      <c r="T15" s="44"/>
      <c r="U15" s="162"/>
      <c r="V15" s="44">
        <v>1</v>
      </c>
      <c r="W15" s="44"/>
      <c r="X15" s="44">
        <v>1</v>
      </c>
      <c r="Y15" s="44"/>
      <c r="Z15" s="44">
        <v>1</v>
      </c>
      <c r="AA15" s="44"/>
      <c r="AB15" s="44">
        <v>1</v>
      </c>
      <c r="AC15" s="44"/>
      <c r="AD15" s="44">
        <v>1</v>
      </c>
      <c r="AE15" s="44"/>
      <c r="AF15" s="44"/>
      <c r="AG15" s="58">
        <v>1</v>
      </c>
      <c r="AH15" s="44"/>
      <c r="AI15" s="44"/>
      <c r="AJ15" s="168">
        <f t="shared" si="0"/>
        <v>11</v>
      </c>
    </row>
    <row r="16" spans="3:36" ht="39" customHeight="1" hidden="1">
      <c r="C16" s="55" t="s">
        <v>32</v>
      </c>
      <c r="D16" s="44">
        <v>1</v>
      </c>
      <c r="E16" s="44">
        <v>1</v>
      </c>
      <c r="F16" s="44">
        <v>1</v>
      </c>
      <c r="G16" s="44">
        <v>1</v>
      </c>
      <c r="H16" s="44">
        <v>2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1</v>
      </c>
      <c r="Q16" s="44"/>
      <c r="R16" s="44">
        <v>2</v>
      </c>
      <c r="S16" s="44">
        <v>3</v>
      </c>
      <c r="T16" s="44">
        <v>1</v>
      </c>
      <c r="U16" s="162">
        <v>2</v>
      </c>
      <c r="V16" s="44">
        <v>1</v>
      </c>
      <c r="W16" s="44">
        <v>1</v>
      </c>
      <c r="X16" s="44">
        <v>1</v>
      </c>
      <c r="Y16" s="44">
        <v>1</v>
      </c>
      <c r="Z16" s="58">
        <v>1</v>
      </c>
      <c r="AA16" s="58">
        <v>1</v>
      </c>
      <c r="AB16" s="58">
        <v>1</v>
      </c>
      <c r="AC16" s="58">
        <v>1</v>
      </c>
      <c r="AD16" s="58">
        <v>1</v>
      </c>
      <c r="AE16" s="58">
        <v>1</v>
      </c>
      <c r="AF16" s="58">
        <v>1</v>
      </c>
      <c r="AG16" s="58">
        <v>1</v>
      </c>
      <c r="AH16" s="58">
        <v>1</v>
      </c>
      <c r="AI16" s="58">
        <v>1</v>
      </c>
      <c r="AJ16" s="168">
        <f t="shared" si="0"/>
        <v>36</v>
      </c>
    </row>
    <row r="17" spans="3:36" ht="39" customHeight="1" hidden="1">
      <c r="C17" s="55" t="s">
        <v>191</v>
      </c>
      <c r="D17" s="44">
        <v>3</v>
      </c>
      <c r="E17" s="44"/>
      <c r="F17" s="44">
        <v>4</v>
      </c>
      <c r="G17" s="44"/>
      <c r="H17" s="44"/>
      <c r="I17" s="44">
        <v>5</v>
      </c>
      <c r="J17" s="44"/>
      <c r="K17" s="44"/>
      <c r="L17" s="44"/>
      <c r="M17" s="44"/>
      <c r="N17" s="44">
        <v>5</v>
      </c>
      <c r="O17" s="44"/>
      <c r="P17" s="44"/>
      <c r="Q17" s="44"/>
      <c r="R17" s="44"/>
      <c r="S17" s="44"/>
      <c r="T17" s="44"/>
      <c r="U17" s="162"/>
      <c r="V17" s="44"/>
      <c r="W17" s="44"/>
      <c r="X17" s="44"/>
      <c r="Y17" s="44"/>
      <c r="Z17" s="44"/>
      <c r="AA17" s="44"/>
      <c r="AB17" s="44"/>
      <c r="AC17" s="44"/>
      <c r="AD17" s="56"/>
      <c r="AE17" s="56"/>
      <c r="AF17" s="56"/>
      <c r="AG17" s="56"/>
      <c r="AH17" s="44"/>
      <c r="AI17" s="44"/>
      <c r="AJ17" s="168">
        <f t="shared" si="0"/>
        <v>17</v>
      </c>
    </row>
    <row r="18" spans="3:36" ht="39" customHeight="1" hidden="1">
      <c r="C18" s="55" t="s">
        <v>361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>
        <v>2</v>
      </c>
      <c r="R18" s="44"/>
      <c r="S18" s="44"/>
      <c r="T18" s="44"/>
      <c r="U18" s="162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56"/>
      <c r="AG18" s="56"/>
      <c r="AH18" s="44"/>
      <c r="AI18" s="44"/>
      <c r="AJ18" s="168">
        <f t="shared" si="0"/>
        <v>2</v>
      </c>
    </row>
    <row r="19" spans="3:36" ht="39" customHeight="1" hidden="1">
      <c r="C19" s="55" t="s">
        <v>193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>
        <v>10</v>
      </c>
      <c r="Q19" s="44"/>
      <c r="R19" s="44"/>
      <c r="S19" s="44"/>
      <c r="T19" s="44"/>
      <c r="U19" s="162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56"/>
      <c r="AG19" s="56"/>
      <c r="AH19" s="44"/>
      <c r="AI19" s="44"/>
      <c r="AJ19" s="168">
        <f t="shared" si="0"/>
        <v>10</v>
      </c>
    </row>
    <row r="20" spans="3:36" ht="39" customHeight="1">
      <c r="C20" s="55" t="s">
        <v>362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>
        <v>1</v>
      </c>
      <c r="Q20" s="44"/>
      <c r="R20" s="44"/>
      <c r="S20" s="44"/>
      <c r="T20" s="44"/>
      <c r="U20" s="162"/>
      <c r="V20" s="44">
        <v>1</v>
      </c>
      <c r="W20" s="44"/>
      <c r="X20" s="44"/>
      <c r="Y20" s="44"/>
      <c r="Z20" s="44"/>
      <c r="AA20" s="44"/>
      <c r="AB20" s="44"/>
      <c r="AC20" s="56"/>
      <c r="AD20" s="56"/>
      <c r="AE20" s="56"/>
      <c r="AF20" s="56"/>
      <c r="AG20" s="56"/>
      <c r="AH20" s="44"/>
      <c r="AI20" s="44"/>
      <c r="AJ20" s="168">
        <f t="shared" si="0"/>
        <v>2</v>
      </c>
    </row>
    <row r="21" spans="3:36" ht="39" customHeight="1">
      <c r="C21" s="55" t="s">
        <v>194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>
        <v>10</v>
      </c>
      <c r="Q21" s="44"/>
      <c r="R21" s="44"/>
      <c r="S21" s="44"/>
      <c r="T21" s="44"/>
      <c r="U21" s="162"/>
      <c r="V21" s="44"/>
      <c r="W21" s="44"/>
      <c r="X21" s="44"/>
      <c r="Y21" s="44"/>
      <c r="Z21" s="44"/>
      <c r="AA21" s="44"/>
      <c r="AB21" s="44"/>
      <c r="AC21" s="44"/>
      <c r="AD21" s="44"/>
      <c r="AE21" s="56"/>
      <c r="AF21" s="44"/>
      <c r="AG21" s="56"/>
      <c r="AH21" s="58"/>
      <c r="AI21" s="44"/>
      <c r="AJ21" s="168">
        <f t="shared" si="0"/>
        <v>10</v>
      </c>
    </row>
    <row r="22" spans="3:36" ht="39" customHeight="1">
      <c r="C22" s="55" t="s">
        <v>262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>
        <v>1</v>
      </c>
      <c r="Q22" s="44"/>
      <c r="R22" s="44"/>
      <c r="S22" s="44"/>
      <c r="T22" s="44"/>
      <c r="U22" s="162">
        <v>1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>
        <v>5</v>
      </c>
      <c r="AG22" s="56"/>
      <c r="AH22" s="58">
        <v>1</v>
      </c>
      <c r="AI22" s="44">
        <v>1</v>
      </c>
      <c r="AJ22" s="168">
        <f t="shared" si="0"/>
        <v>9</v>
      </c>
    </row>
    <row r="23" spans="3:36" ht="39" customHeight="1">
      <c r="C23" s="55" t="s">
        <v>33</v>
      </c>
      <c r="D23" s="44">
        <v>2</v>
      </c>
      <c r="E23" s="44">
        <v>1</v>
      </c>
      <c r="F23" s="44">
        <v>1</v>
      </c>
      <c r="G23" s="44">
        <v>1</v>
      </c>
      <c r="H23" s="44">
        <v>1</v>
      </c>
      <c r="I23" s="44">
        <v>2</v>
      </c>
      <c r="J23" s="44">
        <v>1</v>
      </c>
      <c r="K23" s="44">
        <v>1</v>
      </c>
      <c r="L23" s="44">
        <v>1</v>
      </c>
      <c r="M23" s="44"/>
      <c r="N23" s="44">
        <v>2</v>
      </c>
      <c r="O23" s="44">
        <v>1</v>
      </c>
      <c r="P23" s="44"/>
      <c r="Q23" s="44">
        <v>1</v>
      </c>
      <c r="R23" s="44">
        <v>2</v>
      </c>
      <c r="S23" s="44">
        <v>2</v>
      </c>
      <c r="T23" s="44">
        <v>1</v>
      </c>
      <c r="U23" s="162"/>
      <c r="V23" s="44">
        <v>1</v>
      </c>
      <c r="W23" s="44">
        <v>1</v>
      </c>
      <c r="X23" s="44">
        <v>1</v>
      </c>
      <c r="Y23" s="44">
        <v>1</v>
      </c>
      <c r="Z23" s="44">
        <v>1</v>
      </c>
      <c r="AA23" s="44">
        <v>1</v>
      </c>
      <c r="AB23" s="44">
        <v>1</v>
      </c>
      <c r="AC23" s="44">
        <v>1</v>
      </c>
      <c r="AD23" s="44">
        <v>1</v>
      </c>
      <c r="AE23" s="58">
        <v>1</v>
      </c>
      <c r="AF23" s="58">
        <v>1</v>
      </c>
      <c r="AG23" s="58">
        <v>1</v>
      </c>
      <c r="AH23" s="58">
        <v>1</v>
      </c>
      <c r="AI23" s="58">
        <v>1</v>
      </c>
      <c r="AJ23" s="168">
        <f t="shared" si="0"/>
        <v>34</v>
      </c>
    </row>
    <row r="24" spans="3:36" ht="39" customHeight="1">
      <c r="C24" s="55" t="s">
        <v>34</v>
      </c>
      <c r="D24" s="44">
        <v>2</v>
      </c>
      <c r="E24" s="44"/>
      <c r="F24" s="44">
        <v>2</v>
      </c>
      <c r="G24" s="44"/>
      <c r="H24" s="44">
        <v>1</v>
      </c>
      <c r="I24" s="44">
        <v>2</v>
      </c>
      <c r="J24" s="44"/>
      <c r="K24" s="44"/>
      <c r="L24" s="44"/>
      <c r="M24" s="44"/>
      <c r="N24" s="44">
        <v>2</v>
      </c>
      <c r="O24" s="44">
        <v>1</v>
      </c>
      <c r="P24" s="44"/>
      <c r="Q24" s="44">
        <v>2</v>
      </c>
      <c r="R24" s="44">
        <v>3</v>
      </c>
      <c r="S24" s="44">
        <v>2</v>
      </c>
      <c r="T24" s="44">
        <v>1</v>
      </c>
      <c r="U24" s="162"/>
      <c r="V24" s="44"/>
      <c r="W24" s="44">
        <v>1</v>
      </c>
      <c r="X24" s="44"/>
      <c r="Y24" s="44">
        <v>1</v>
      </c>
      <c r="Z24" s="44"/>
      <c r="AA24" s="44">
        <v>1</v>
      </c>
      <c r="AB24" s="44"/>
      <c r="AC24" s="44">
        <v>1</v>
      </c>
      <c r="AD24" s="44"/>
      <c r="AE24" s="44">
        <v>1</v>
      </c>
      <c r="AF24" s="44">
        <v>1</v>
      </c>
      <c r="AG24" s="56"/>
      <c r="AH24" s="58">
        <v>1</v>
      </c>
      <c r="AI24" s="44">
        <v>1</v>
      </c>
      <c r="AJ24" s="168">
        <f t="shared" si="0"/>
        <v>26</v>
      </c>
    </row>
    <row r="25" spans="3:36" ht="41.25" customHeight="1">
      <c r="C25" s="55" t="s">
        <v>363</v>
      </c>
      <c r="D25" s="56">
        <v>4.21</v>
      </c>
      <c r="E25" s="56"/>
      <c r="F25" s="56">
        <v>2.3</v>
      </c>
      <c r="G25" s="56"/>
      <c r="H25" s="56">
        <v>2.99</v>
      </c>
      <c r="I25" s="56">
        <v>5.86</v>
      </c>
      <c r="J25" s="56"/>
      <c r="K25" s="56"/>
      <c r="L25" s="56"/>
      <c r="M25" s="56"/>
      <c r="N25" s="56">
        <v>4.25</v>
      </c>
      <c r="O25" s="56"/>
      <c r="P25" s="56"/>
      <c r="Q25" s="56"/>
      <c r="R25" s="44">
        <v>10.62</v>
      </c>
      <c r="S25" s="44">
        <v>4.25</v>
      </c>
      <c r="T25" s="44">
        <v>5.04</v>
      </c>
      <c r="U25" s="162"/>
      <c r="V25" s="44"/>
      <c r="W25" s="44">
        <v>5.04</v>
      </c>
      <c r="X25" s="44"/>
      <c r="Y25" s="44">
        <v>5.04</v>
      </c>
      <c r="Z25" s="44"/>
      <c r="AA25" s="44">
        <v>5.04</v>
      </c>
      <c r="AB25" s="44"/>
      <c r="AC25" s="44">
        <v>10.62</v>
      </c>
      <c r="AD25" s="44"/>
      <c r="AE25" s="44">
        <v>1.46</v>
      </c>
      <c r="AF25" s="44">
        <v>10.62</v>
      </c>
      <c r="AG25" s="44"/>
      <c r="AH25" s="44">
        <v>2.15</v>
      </c>
      <c r="AI25" s="44">
        <v>1.02</v>
      </c>
      <c r="AJ25" s="103">
        <f t="shared" si="0"/>
        <v>80.50999999999999</v>
      </c>
    </row>
    <row r="26" spans="3:36" ht="41.25" customHeight="1">
      <c r="C26" s="55" t="s">
        <v>364</v>
      </c>
      <c r="D26" s="56"/>
      <c r="E26" s="56"/>
      <c r="F26" s="56"/>
      <c r="G26" s="56"/>
      <c r="H26" s="56">
        <v>8.78</v>
      </c>
      <c r="I26" s="56"/>
      <c r="J26" s="56"/>
      <c r="K26" s="56"/>
      <c r="L26" s="56"/>
      <c r="M26" s="56"/>
      <c r="N26" s="56"/>
      <c r="O26" s="56"/>
      <c r="P26" s="56"/>
      <c r="Q26" s="56">
        <v>13.95</v>
      </c>
      <c r="R26" s="44"/>
      <c r="S26" s="44"/>
      <c r="T26" s="44"/>
      <c r="U26" s="162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56"/>
      <c r="AH26" s="58"/>
      <c r="AI26" s="56"/>
      <c r="AJ26" s="103">
        <f t="shared" si="0"/>
        <v>22.729999999999997</v>
      </c>
    </row>
    <row r="27" spans="3:36" ht="39" customHeight="1">
      <c r="C27" s="55" t="s">
        <v>365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>
        <v>2</v>
      </c>
      <c r="R27" s="44"/>
      <c r="S27" s="44"/>
      <c r="T27" s="44"/>
      <c r="U27" s="162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56"/>
      <c r="AH27" s="56"/>
      <c r="AI27" s="44"/>
      <c r="AJ27" s="103">
        <f t="shared" si="0"/>
        <v>2</v>
      </c>
    </row>
    <row r="28" spans="3:36" ht="39" customHeight="1">
      <c r="C28" s="55" t="s">
        <v>197</v>
      </c>
      <c r="D28" s="56">
        <v>4.21</v>
      </c>
      <c r="E28" s="56"/>
      <c r="F28" s="56">
        <v>2.3</v>
      </c>
      <c r="G28" s="56"/>
      <c r="H28" s="56">
        <v>2.99</v>
      </c>
      <c r="I28" s="56">
        <v>5.86</v>
      </c>
      <c r="J28" s="56"/>
      <c r="K28" s="56"/>
      <c r="L28" s="56"/>
      <c r="M28" s="56"/>
      <c r="N28" s="56">
        <v>4.25</v>
      </c>
      <c r="O28" s="44"/>
      <c r="P28" s="44"/>
      <c r="Q28" s="44"/>
      <c r="R28" s="44"/>
      <c r="S28" s="44"/>
      <c r="T28" s="44"/>
      <c r="U28" s="162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56"/>
      <c r="AH28" s="56"/>
      <c r="AI28" s="44"/>
      <c r="AJ28" s="103">
        <f t="shared" si="0"/>
        <v>19.61</v>
      </c>
    </row>
    <row r="29" spans="2:36" ht="39" customHeight="1">
      <c r="B29" s="292" t="s">
        <v>37</v>
      </c>
      <c r="C29" s="55" t="s">
        <v>78</v>
      </c>
      <c r="D29" s="44"/>
      <c r="E29" s="44"/>
      <c r="F29" s="44"/>
      <c r="G29" s="44"/>
      <c r="H29" s="44">
        <v>4</v>
      </c>
      <c r="I29" s="44"/>
      <c r="J29" s="44"/>
      <c r="K29" s="44">
        <v>4</v>
      </c>
      <c r="L29" s="44"/>
      <c r="M29" s="44"/>
      <c r="N29" s="44"/>
      <c r="O29" s="44"/>
      <c r="P29" s="44">
        <v>1</v>
      </c>
      <c r="Q29" s="44">
        <v>2</v>
      </c>
      <c r="R29" s="44"/>
      <c r="S29" s="44"/>
      <c r="T29" s="44"/>
      <c r="U29" s="162">
        <v>1</v>
      </c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>
        <v>5</v>
      </c>
      <c r="AG29" s="56"/>
      <c r="AH29" s="58">
        <v>1</v>
      </c>
      <c r="AI29" s="44">
        <v>1</v>
      </c>
      <c r="AJ29" s="168">
        <f t="shared" si="0"/>
        <v>19</v>
      </c>
    </row>
    <row r="30" spans="2:36" ht="39" customHeight="1">
      <c r="B30" s="292"/>
      <c r="C30" s="55" t="s">
        <v>199</v>
      </c>
      <c r="D30" s="44">
        <v>3</v>
      </c>
      <c r="E30" s="44"/>
      <c r="F30" s="44">
        <v>4</v>
      </c>
      <c r="G30" s="44"/>
      <c r="H30" s="44"/>
      <c r="I30" s="44">
        <v>5</v>
      </c>
      <c r="J30" s="44"/>
      <c r="K30" s="44"/>
      <c r="L30" s="44"/>
      <c r="M30" s="44"/>
      <c r="N30" s="44">
        <v>5</v>
      </c>
      <c r="O30" s="44"/>
      <c r="P30" s="44"/>
      <c r="Q30" s="44"/>
      <c r="R30" s="44"/>
      <c r="S30" s="44"/>
      <c r="T30" s="44"/>
      <c r="U30" s="162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56"/>
      <c r="AH30" s="58"/>
      <c r="AI30" s="44"/>
      <c r="AJ30" s="168">
        <f t="shared" si="0"/>
        <v>17</v>
      </c>
    </row>
    <row r="31" spans="2:36" ht="39" customHeight="1">
      <c r="B31" s="292"/>
      <c r="C31" s="55" t="s">
        <v>39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162"/>
      <c r="V31" s="44"/>
      <c r="W31" s="44"/>
      <c r="X31" s="44"/>
      <c r="Y31" s="44"/>
      <c r="Z31" s="44"/>
      <c r="AA31" s="44"/>
      <c r="AB31" s="44"/>
      <c r="AC31" s="56"/>
      <c r="AD31" s="56"/>
      <c r="AE31" s="56"/>
      <c r="AF31" s="56"/>
      <c r="AG31" s="56"/>
      <c r="AH31" s="56"/>
      <c r="AI31" s="44"/>
      <c r="AJ31" s="168">
        <f t="shared" si="0"/>
        <v>0</v>
      </c>
    </row>
    <row r="32" spans="2:36" ht="39" customHeight="1">
      <c r="B32" s="292"/>
      <c r="C32" s="55" t="s">
        <v>86</v>
      </c>
      <c r="D32" s="44"/>
      <c r="E32" s="44"/>
      <c r="F32" s="44"/>
      <c r="G32" s="44"/>
      <c r="H32" s="44">
        <v>1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>
        <v>2</v>
      </c>
      <c r="T32" s="44"/>
      <c r="U32" s="162"/>
      <c r="V32" s="44"/>
      <c r="W32" s="44"/>
      <c r="X32" s="44"/>
      <c r="Y32" s="44"/>
      <c r="Z32" s="44"/>
      <c r="AA32" s="44"/>
      <c r="AB32" s="44"/>
      <c r="AC32" s="56"/>
      <c r="AD32" s="44"/>
      <c r="AE32" s="56"/>
      <c r="AF32" s="58">
        <v>5</v>
      </c>
      <c r="AG32" s="58"/>
      <c r="AH32" s="58">
        <v>1</v>
      </c>
      <c r="AI32" s="58">
        <v>1</v>
      </c>
      <c r="AJ32" s="168">
        <f t="shared" si="0"/>
        <v>10</v>
      </c>
    </row>
    <row r="33" spans="2:36" ht="39" customHeight="1">
      <c r="B33" s="292"/>
      <c r="C33" s="55" t="s">
        <v>40</v>
      </c>
      <c r="D33" s="44">
        <v>3</v>
      </c>
      <c r="E33" s="44"/>
      <c r="F33" s="44">
        <v>4</v>
      </c>
      <c r="G33" s="44"/>
      <c r="H33" s="44">
        <v>3</v>
      </c>
      <c r="I33" s="44">
        <v>5</v>
      </c>
      <c r="J33" s="44"/>
      <c r="K33" s="44"/>
      <c r="L33" s="44"/>
      <c r="M33" s="44"/>
      <c r="N33" s="44">
        <v>5</v>
      </c>
      <c r="O33" s="44"/>
      <c r="P33" s="44"/>
      <c r="Q33" s="44"/>
      <c r="R33" s="44">
        <v>4</v>
      </c>
      <c r="S33" s="44">
        <v>3</v>
      </c>
      <c r="T33" s="44">
        <v>1</v>
      </c>
      <c r="U33" s="162"/>
      <c r="V33" s="44"/>
      <c r="W33" s="44">
        <v>4</v>
      </c>
      <c r="X33" s="44"/>
      <c r="Y33" s="44">
        <v>3</v>
      </c>
      <c r="Z33" s="44"/>
      <c r="AA33" s="44">
        <v>4</v>
      </c>
      <c r="AB33" s="44"/>
      <c r="AC33" s="44">
        <v>4</v>
      </c>
      <c r="AD33" s="44"/>
      <c r="AE33" s="44"/>
      <c r="AF33" s="58">
        <v>5</v>
      </c>
      <c r="AG33" s="56"/>
      <c r="AH33" s="58">
        <v>1</v>
      </c>
      <c r="AI33" s="44">
        <v>1</v>
      </c>
      <c r="AJ33" s="168">
        <f t="shared" si="0"/>
        <v>50</v>
      </c>
    </row>
    <row r="34" spans="2:36" ht="39" customHeight="1">
      <c r="B34" s="292"/>
      <c r="C34" s="55" t="s">
        <v>366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>
        <v>1</v>
      </c>
      <c r="R34" s="44"/>
      <c r="S34" s="44"/>
      <c r="T34" s="44"/>
      <c r="U34" s="162"/>
      <c r="V34" s="44"/>
      <c r="W34" s="44"/>
      <c r="X34" s="44"/>
      <c r="Y34" s="44"/>
      <c r="Z34" s="44"/>
      <c r="AA34" s="44"/>
      <c r="AB34" s="44"/>
      <c r="AC34" s="56"/>
      <c r="AD34" s="44"/>
      <c r="AE34" s="56"/>
      <c r="AF34" s="58"/>
      <c r="AG34" s="56"/>
      <c r="AH34" s="56"/>
      <c r="AI34" s="44"/>
      <c r="AJ34" s="168">
        <f t="shared" si="0"/>
        <v>1</v>
      </c>
    </row>
    <row r="35" spans="3:36" ht="39" customHeight="1">
      <c r="C35" s="55" t="s">
        <v>41</v>
      </c>
      <c r="D35" s="44">
        <v>4</v>
      </c>
      <c r="E35" s="44">
        <v>1</v>
      </c>
      <c r="F35" s="44">
        <v>4</v>
      </c>
      <c r="G35" s="44">
        <v>1</v>
      </c>
      <c r="H35" s="44">
        <v>2</v>
      </c>
      <c r="I35" s="44">
        <v>4</v>
      </c>
      <c r="J35" s="44">
        <v>1</v>
      </c>
      <c r="K35" s="44">
        <v>1</v>
      </c>
      <c r="L35" s="44">
        <v>1</v>
      </c>
      <c r="M35" s="44">
        <v>1</v>
      </c>
      <c r="N35" s="44">
        <v>6</v>
      </c>
      <c r="O35" s="44">
        <v>1</v>
      </c>
      <c r="P35" s="44">
        <v>1</v>
      </c>
      <c r="Q35" s="44">
        <v>12</v>
      </c>
      <c r="R35" s="44">
        <v>6</v>
      </c>
      <c r="S35" s="44">
        <v>4</v>
      </c>
      <c r="T35" s="44">
        <v>1</v>
      </c>
      <c r="U35" s="162">
        <v>1</v>
      </c>
      <c r="V35" s="44">
        <v>1</v>
      </c>
      <c r="W35" s="44">
        <v>4</v>
      </c>
      <c r="X35" s="44">
        <v>1</v>
      </c>
      <c r="Y35" s="44">
        <v>4</v>
      </c>
      <c r="Z35" s="44">
        <v>1</v>
      </c>
      <c r="AA35" s="44">
        <v>4</v>
      </c>
      <c r="AB35" s="58">
        <v>1</v>
      </c>
      <c r="AC35" s="58">
        <v>4</v>
      </c>
      <c r="AD35" s="58">
        <v>1</v>
      </c>
      <c r="AE35" s="58">
        <v>2</v>
      </c>
      <c r="AF35" s="58">
        <v>4</v>
      </c>
      <c r="AG35" s="58">
        <v>1</v>
      </c>
      <c r="AH35" s="58">
        <v>1</v>
      </c>
      <c r="AI35" s="58">
        <v>1</v>
      </c>
      <c r="AJ35" s="168">
        <f t="shared" si="0"/>
        <v>82</v>
      </c>
    </row>
  </sheetData>
  <sheetProtection selectLockedCells="1" selectUnlockedCells="1"/>
  <mergeCells count="6">
    <mergeCell ref="D2:Q2"/>
    <mergeCell ref="R2:X2"/>
    <mergeCell ref="AL4:AO4"/>
    <mergeCell ref="B7:B8"/>
    <mergeCell ref="B13:B14"/>
    <mergeCell ref="B29:B34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77"/>
  <sheetViews>
    <sheetView zoomScale="75" zoomScaleNormal="75" zoomScalePageLayoutView="0" workbookViewId="0" topLeftCell="K1">
      <selection activeCell="AC10" sqref="AC10"/>
    </sheetView>
  </sheetViews>
  <sheetFormatPr defaultColWidth="9.00390625" defaultRowHeight="12.75"/>
  <cols>
    <col min="1" max="1" width="9.125" style="152" customWidth="1"/>
    <col min="2" max="2" width="11.25390625" style="39" customWidth="1"/>
    <col min="3" max="3" width="35.625" style="40" customWidth="1"/>
    <col min="4" max="4" width="10.875" style="40" customWidth="1"/>
    <col min="5" max="5" width="10.125" style="170" customWidth="1"/>
    <col min="6" max="7" width="10.125" style="171" customWidth="1"/>
    <col min="8" max="8" width="10.125" style="170" customWidth="1"/>
    <col min="9" max="10" width="10.125" style="171" customWidth="1"/>
    <col min="11" max="11" width="10.125" style="170" customWidth="1"/>
    <col min="12" max="13" width="10.125" style="171" customWidth="1"/>
    <col min="14" max="14" width="10.125" style="170" customWidth="1"/>
    <col min="15" max="19" width="10.125" style="171" customWidth="1"/>
    <col min="20" max="20" width="12.625" style="102" customWidth="1"/>
    <col min="21" max="21" width="9.125" style="152" customWidth="1"/>
    <col min="22" max="22" width="12.125" style="152" customWidth="1"/>
    <col min="23" max="23" width="11.375" style="152" customWidth="1"/>
    <col min="24" max="25" width="10.625" style="152" customWidth="1"/>
    <col min="26" max="26" width="12.25390625" style="152" customWidth="1"/>
    <col min="27" max="27" width="16.125" style="152" customWidth="1"/>
    <col min="28" max="29" width="9.625" style="152" customWidth="1"/>
    <col min="30" max="30" width="11.25390625" style="152" customWidth="1"/>
    <col min="31" max="16384" width="9.125" style="152" customWidth="1"/>
  </cols>
  <sheetData>
    <row r="1" spans="2:20" s="172" customFormat="1" ht="20.25">
      <c r="B1" s="39"/>
      <c r="C1" s="40"/>
      <c r="D1" s="40"/>
      <c r="G1" s="173"/>
      <c r="I1" s="173"/>
      <c r="J1" s="173"/>
      <c r="L1" s="173"/>
      <c r="M1" s="173"/>
      <c r="O1" s="173"/>
      <c r="P1" s="173"/>
      <c r="Q1" s="173"/>
      <c r="R1" s="173"/>
      <c r="S1" s="173"/>
      <c r="T1" s="47"/>
    </row>
    <row r="2" spans="3:20" s="39" customFormat="1" ht="39.75" customHeight="1">
      <c r="C2" s="40" t="s">
        <v>3</v>
      </c>
      <c r="D2" s="40"/>
      <c r="E2" s="305" t="s">
        <v>367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102"/>
    </row>
    <row r="3" spans="2:20" s="172" customFormat="1" ht="20.25">
      <c r="B3" s="39"/>
      <c r="C3" s="40"/>
      <c r="D3" s="40"/>
      <c r="F3" s="173"/>
      <c r="G3" s="173"/>
      <c r="I3" s="173"/>
      <c r="J3" s="173"/>
      <c r="L3" s="173"/>
      <c r="M3" s="173"/>
      <c r="O3" s="173"/>
      <c r="P3" s="173"/>
      <c r="Q3" s="173"/>
      <c r="R3" s="173"/>
      <c r="S3" s="173"/>
      <c r="T3" s="102"/>
    </row>
    <row r="4" spans="2:20" s="172" customFormat="1" ht="20.25">
      <c r="B4" s="39"/>
      <c r="C4" s="40"/>
      <c r="D4" s="55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02"/>
    </row>
    <row r="5" spans="2:30" s="173" customFormat="1" ht="98.25" customHeight="1">
      <c r="B5" s="46"/>
      <c r="C5" s="40"/>
      <c r="D5" s="175" t="s">
        <v>368</v>
      </c>
      <c r="E5" s="49" t="s">
        <v>11</v>
      </c>
      <c r="F5" s="49" t="s">
        <v>369</v>
      </c>
      <c r="G5" s="49" t="s">
        <v>370</v>
      </c>
      <c r="H5" s="52" t="s">
        <v>371</v>
      </c>
      <c r="I5" s="49" t="s">
        <v>353</v>
      </c>
      <c r="J5" s="49" t="s">
        <v>372</v>
      </c>
      <c r="K5" s="52" t="s">
        <v>11</v>
      </c>
      <c r="L5" s="49" t="s">
        <v>373</v>
      </c>
      <c r="M5" s="52" t="s">
        <v>11</v>
      </c>
      <c r="N5" s="52" t="s">
        <v>349</v>
      </c>
      <c r="O5" s="49" t="s">
        <v>374</v>
      </c>
      <c r="P5" s="49" t="s">
        <v>375</v>
      </c>
      <c r="Q5" s="49" t="s">
        <v>376</v>
      </c>
      <c r="R5" s="49" t="s">
        <v>377</v>
      </c>
      <c r="S5" s="49" t="s">
        <v>378</v>
      </c>
      <c r="T5" s="176" t="s">
        <v>12</v>
      </c>
      <c r="Z5" s="289" t="s">
        <v>13</v>
      </c>
      <c r="AA5" s="289"/>
      <c r="AB5" s="289"/>
      <c r="AC5" s="289"/>
      <c r="AD5" s="52" t="s">
        <v>14</v>
      </c>
    </row>
    <row r="6" spans="3:30" s="46" customFormat="1" ht="38.25" customHeight="1">
      <c r="C6" s="55" t="s">
        <v>15</v>
      </c>
      <c r="D6" s="55" t="s">
        <v>16</v>
      </c>
      <c r="E6" s="53" t="s">
        <v>17</v>
      </c>
      <c r="F6" s="53" t="s">
        <v>16</v>
      </c>
      <c r="G6" s="53" t="s">
        <v>19</v>
      </c>
      <c r="H6" s="44" t="s">
        <v>17</v>
      </c>
      <c r="I6" s="53" t="s">
        <v>19</v>
      </c>
      <c r="J6" s="53" t="s">
        <v>16</v>
      </c>
      <c r="K6" s="44" t="s">
        <v>17</v>
      </c>
      <c r="L6" s="44" t="s">
        <v>16</v>
      </c>
      <c r="M6" s="44" t="s">
        <v>17</v>
      </c>
      <c r="N6" s="44" t="s">
        <v>17</v>
      </c>
      <c r="O6" s="53" t="s">
        <v>16</v>
      </c>
      <c r="P6" s="53" t="s">
        <v>19</v>
      </c>
      <c r="Q6" s="53" t="s">
        <v>17</v>
      </c>
      <c r="R6" s="53" t="s">
        <v>16</v>
      </c>
      <c r="S6" s="53" t="s">
        <v>16</v>
      </c>
      <c r="T6" s="176"/>
      <c r="Z6" s="44" t="s">
        <v>18</v>
      </c>
      <c r="AA6" s="44" t="s">
        <v>16</v>
      </c>
      <c r="AB6" s="44" t="s">
        <v>19</v>
      </c>
      <c r="AC6" s="44" t="s">
        <v>17</v>
      </c>
      <c r="AD6" s="44"/>
    </row>
    <row r="7" spans="3:30" s="39" customFormat="1" ht="41.25" customHeight="1">
      <c r="C7" s="55" t="s">
        <v>67</v>
      </c>
      <c r="D7" s="5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56"/>
      <c r="Z7" s="56">
        <v>0</v>
      </c>
      <c r="AA7" s="56">
        <f>(D8+F8+J8+L8+R8+S8+O9)</f>
        <v>141.76999999999998</v>
      </c>
      <c r="AB7" s="56">
        <f>(P8+I9+G8+A7)</f>
        <v>36.26</v>
      </c>
      <c r="AC7" s="56">
        <f>(Q9+N9+M9+K9+H9+E9)</f>
        <v>30.489999999999995</v>
      </c>
      <c r="AD7" s="56">
        <f>SUM(Z7:AC7)</f>
        <v>208.51999999999998</v>
      </c>
    </row>
    <row r="8" spans="2:30" s="39" customFormat="1" ht="51.75" customHeight="1">
      <c r="B8" s="290" t="s">
        <v>22</v>
      </c>
      <c r="C8" s="55" t="s">
        <v>247</v>
      </c>
      <c r="D8" s="55">
        <v>14.06</v>
      </c>
      <c r="E8" s="44" t="s">
        <v>21</v>
      </c>
      <c r="F8" s="44">
        <v>17.84</v>
      </c>
      <c r="G8" s="44">
        <v>10.12</v>
      </c>
      <c r="H8" s="44" t="s">
        <v>21</v>
      </c>
      <c r="I8" s="44" t="s">
        <v>21</v>
      </c>
      <c r="J8" s="44">
        <v>24.56</v>
      </c>
      <c r="K8" s="44" t="s">
        <v>21</v>
      </c>
      <c r="L8" s="44">
        <v>17.35</v>
      </c>
      <c r="M8" s="44" t="s">
        <v>21</v>
      </c>
      <c r="N8" s="44" t="s">
        <v>21</v>
      </c>
      <c r="O8" s="44" t="s">
        <v>21</v>
      </c>
      <c r="P8" s="44">
        <v>22.6</v>
      </c>
      <c r="Q8" s="44" t="s">
        <v>21</v>
      </c>
      <c r="R8" s="44">
        <v>16.72</v>
      </c>
      <c r="S8" s="44">
        <v>41.3</v>
      </c>
      <c r="T8" s="56">
        <f>SUM(D8:S8)</f>
        <v>164.55</v>
      </c>
      <c r="W8" s="306" t="s">
        <v>380</v>
      </c>
      <c r="X8" s="306"/>
      <c r="Y8" s="306"/>
      <c r="Z8" s="56">
        <v>0</v>
      </c>
      <c r="AA8" s="56">
        <v>0</v>
      </c>
      <c r="AB8" s="56">
        <v>0</v>
      </c>
      <c r="AC8" s="56">
        <v>0</v>
      </c>
      <c r="AD8" s="56">
        <f>SUM(Z8:AC8)</f>
        <v>0</v>
      </c>
    </row>
    <row r="9" spans="2:30" s="39" customFormat="1" ht="51.75" customHeight="1">
      <c r="B9" s="290"/>
      <c r="C9" s="55" t="s">
        <v>337</v>
      </c>
      <c r="D9" s="55"/>
      <c r="E9" s="56">
        <v>4.08</v>
      </c>
      <c r="F9" s="44" t="s">
        <v>21</v>
      </c>
      <c r="G9" s="44" t="s">
        <v>21</v>
      </c>
      <c r="H9" s="44">
        <v>6.74</v>
      </c>
      <c r="I9" s="44">
        <v>3.54</v>
      </c>
      <c r="J9" s="44" t="s">
        <v>21</v>
      </c>
      <c r="K9" s="56">
        <v>4.28</v>
      </c>
      <c r="L9" s="44" t="s">
        <v>21</v>
      </c>
      <c r="M9" s="44">
        <v>6.17</v>
      </c>
      <c r="N9" s="56">
        <v>6.46</v>
      </c>
      <c r="O9" s="44">
        <v>9.94</v>
      </c>
      <c r="P9" s="44" t="s">
        <v>21</v>
      </c>
      <c r="Q9" s="44">
        <v>2.76</v>
      </c>
      <c r="R9" s="44" t="s">
        <v>21</v>
      </c>
      <c r="S9" s="44" t="s">
        <v>21</v>
      </c>
      <c r="T9" s="56">
        <f>SUM(E9:S9)</f>
        <v>43.97</v>
      </c>
      <c r="V9" s="62"/>
      <c r="AD9" s="62"/>
    </row>
    <row r="10" spans="2:20" s="39" customFormat="1" ht="51.75" customHeight="1">
      <c r="B10" s="177"/>
      <c r="C10" s="55" t="s">
        <v>381</v>
      </c>
      <c r="D10" s="55"/>
      <c r="E10" s="56"/>
      <c r="F10" s="44"/>
      <c r="G10" s="44"/>
      <c r="H10" s="44"/>
      <c r="I10" s="44"/>
      <c r="J10" s="44"/>
      <c r="K10" s="56"/>
      <c r="L10" s="44"/>
      <c r="M10" s="44"/>
      <c r="N10" s="56"/>
      <c r="O10" s="44"/>
      <c r="P10" s="44">
        <v>45.2</v>
      </c>
      <c r="Q10" s="44"/>
      <c r="R10" s="44">
        <v>33.44</v>
      </c>
      <c r="S10" s="44"/>
      <c r="T10" s="56">
        <f>SUM(E10:S10)</f>
        <v>78.64</v>
      </c>
    </row>
    <row r="11" spans="2:23" s="172" customFormat="1" ht="41.25" customHeight="1">
      <c r="B11" s="39"/>
      <c r="C11" s="55" t="s">
        <v>25</v>
      </c>
      <c r="D11" s="55"/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/>
      <c r="M11" s="44">
        <v>1</v>
      </c>
      <c r="N11" s="44">
        <v>1</v>
      </c>
      <c r="O11" s="44">
        <v>1</v>
      </c>
      <c r="P11" s="44">
        <v>2</v>
      </c>
      <c r="Q11" s="44">
        <v>1</v>
      </c>
      <c r="R11" s="44">
        <v>2</v>
      </c>
      <c r="S11" s="44"/>
      <c r="T11" s="56">
        <f>SUM(E11:S11)</f>
        <v>15</v>
      </c>
      <c r="V11" s="178"/>
      <c r="W11" s="178"/>
    </row>
    <row r="12" spans="2:23" s="172" customFormat="1" ht="41.25" customHeight="1">
      <c r="B12" s="39"/>
      <c r="C12" s="55" t="s">
        <v>71</v>
      </c>
      <c r="D12" s="5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>
        <v>1</v>
      </c>
      <c r="Q12" s="44"/>
      <c r="R12" s="44"/>
      <c r="S12" s="44"/>
      <c r="T12" s="56"/>
      <c r="V12" s="178"/>
      <c r="W12" s="178"/>
    </row>
    <row r="13" spans="2:22" s="172" customFormat="1" ht="41.25" customHeight="1">
      <c r="B13" s="39"/>
      <c r="C13" s="55" t="s">
        <v>27</v>
      </c>
      <c r="D13" s="55"/>
      <c r="E13" s="44">
        <v>1</v>
      </c>
      <c r="F13" s="58"/>
      <c r="G13" s="58">
        <v>1</v>
      </c>
      <c r="H13" s="44">
        <v>1</v>
      </c>
      <c r="I13" s="58"/>
      <c r="J13" s="58"/>
      <c r="K13" s="44">
        <v>1</v>
      </c>
      <c r="L13" s="44"/>
      <c r="M13" s="44">
        <v>1</v>
      </c>
      <c r="N13" s="44">
        <v>1</v>
      </c>
      <c r="O13" s="44"/>
      <c r="P13" s="44"/>
      <c r="Q13" s="44">
        <v>1</v>
      </c>
      <c r="R13" s="44"/>
      <c r="S13" s="44"/>
      <c r="T13" s="56">
        <f>SUM(E13:S13)</f>
        <v>7</v>
      </c>
      <c r="V13" s="178"/>
    </row>
    <row r="14" spans="2:22" s="172" customFormat="1" ht="41.25" customHeight="1">
      <c r="B14" s="39"/>
      <c r="C14" s="55" t="s">
        <v>382</v>
      </c>
      <c r="D14" s="55"/>
      <c r="E14" s="44"/>
      <c r="F14" s="58"/>
      <c r="G14" s="58"/>
      <c r="H14" s="44">
        <v>1</v>
      </c>
      <c r="I14" s="58"/>
      <c r="J14" s="58"/>
      <c r="K14" s="44"/>
      <c r="L14" s="44"/>
      <c r="M14" s="44"/>
      <c r="N14" s="44"/>
      <c r="O14" s="44"/>
      <c r="P14" s="44"/>
      <c r="Q14" s="44"/>
      <c r="R14" s="44"/>
      <c r="S14" s="44"/>
      <c r="T14" s="56"/>
      <c r="V14" s="178"/>
    </row>
    <row r="15" spans="2:20" s="172" customFormat="1" ht="41.25" customHeight="1">
      <c r="B15" s="39"/>
      <c r="C15" s="55" t="s">
        <v>28</v>
      </c>
      <c r="D15" s="5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56">
        <f aca="true" t="shared" si="0" ref="T15:T40">SUM(E15:S15)</f>
        <v>0</v>
      </c>
    </row>
    <row r="16" spans="2:20" s="172" customFormat="1" ht="41.25" customHeight="1">
      <c r="B16" s="290" t="s">
        <v>29</v>
      </c>
      <c r="C16" s="55" t="s">
        <v>30</v>
      </c>
      <c r="D16" s="55"/>
      <c r="E16" s="56"/>
      <c r="F16" s="56"/>
      <c r="G16" s="56"/>
      <c r="H16" s="56"/>
      <c r="I16" s="56">
        <v>0.98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>
        <f t="shared" si="0"/>
        <v>0.98</v>
      </c>
    </row>
    <row r="17" spans="2:20" s="172" customFormat="1" ht="41.25" customHeight="1">
      <c r="B17" s="290"/>
      <c r="C17" s="55" t="s">
        <v>31</v>
      </c>
      <c r="D17" s="55"/>
      <c r="E17" s="56">
        <v>13.54</v>
      </c>
      <c r="F17" s="56"/>
      <c r="G17" s="56"/>
      <c r="H17" s="56">
        <v>13.54</v>
      </c>
      <c r="I17" s="56"/>
      <c r="J17" s="56"/>
      <c r="K17" s="56">
        <v>13.54</v>
      </c>
      <c r="L17" s="56"/>
      <c r="M17" s="56">
        <v>13.54</v>
      </c>
      <c r="N17" s="56">
        <v>13.5</v>
      </c>
      <c r="O17" s="56"/>
      <c r="P17" s="56"/>
      <c r="Q17" s="56">
        <v>13.54</v>
      </c>
      <c r="R17" s="56"/>
      <c r="S17" s="56"/>
      <c r="T17" s="56">
        <f t="shared" si="0"/>
        <v>81.19999999999999</v>
      </c>
    </row>
    <row r="18" spans="2:20" s="172" customFormat="1" ht="41.25" customHeight="1">
      <c r="B18" s="39"/>
      <c r="C18" s="55" t="s">
        <v>76</v>
      </c>
      <c r="D18" s="55"/>
      <c r="E18" s="44">
        <v>1</v>
      </c>
      <c r="F18" s="44"/>
      <c r="G18" s="44">
        <v>1</v>
      </c>
      <c r="H18" s="44">
        <v>1</v>
      </c>
      <c r="I18" s="44"/>
      <c r="J18" s="44"/>
      <c r="K18" s="44">
        <v>1</v>
      </c>
      <c r="L18" s="44"/>
      <c r="M18" s="44">
        <v>1</v>
      </c>
      <c r="N18" s="44"/>
      <c r="O18" s="44"/>
      <c r="P18" s="44"/>
      <c r="Q18" s="44">
        <v>1</v>
      </c>
      <c r="R18" s="44"/>
      <c r="S18" s="44"/>
      <c r="T18" s="56">
        <f t="shared" si="0"/>
        <v>6</v>
      </c>
    </row>
    <row r="19" spans="2:20" s="172" customFormat="1" ht="41.25" customHeight="1">
      <c r="B19" s="39"/>
      <c r="C19" s="55" t="s">
        <v>383</v>
      </c>
      <c r="D19" s="5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56">
        <f t="shared" si="0"/>
        <v>0</v>
      </c>
    </row>
    <row r="20" spans="3:20" s="39" customFormat="1" ht="41.25" customHeight="1">
      <c r="C20" s="55" t="s">
        <v>32</v>
      </c>
      <c r="D20" s="55">
        <v>1</v>
      </c>
      <c r="E20" s="44">
        <v>1</v>
      </c>
      <c r="F20" s="44">
        <v>2</v>
      </c>
      <c r="G20" s="44">
        <v>2</v>
      </c>
      <c r="H20" s="44">
        <v>1</v>
      </c>
      <c r="I20" s="44">
        <v>2</v>
      </c>
      <c r="J20" s="44">
        <v>2</v>
      </c>
      <c r="K20" s="44">
        <v>1</v>
      </c>
      <c r="L20" s="44">
        <v>1</v>
      </c>
      <c r="M20" s="44">
        <v>1</v>
      </c>
      <c r="N20" s="44">
        <v>1</v>
      </c>
      <c r="O20" s="44">
        <v>2</v>
      </c>
      <c r="P20" s="44">
        <v>2</v>
      </c>
      <c r="Q20" s="44">
        <v>1</v>
      </c>
      <c r="R20" s="44">
        <v>2</v>
      </c>
      <c r="S20" s="44"/>
      <c r="T20" s="56">
        <f t="shared" si="0"/>
        <v>21</v>
      </c>
    </row>
    <row r="21" spans="2:20" s="172" customFormat="1" ht="41.25" customHeight="1">
      <c r="B21" s="39"/>
      <c r="C21" s="55" t="s">
        <v>191</v>
      </c>
      <c r="D21" s="55"/>
      <c r="E21" s="44"/>
      <c r="F21" s="56"/>
      <c r="G21" s="44"/>
      <c r="H21" s="44"/>
      <c r="I21" s="44"/>
      <c r="J21" s="56"/>
      <c r="K21" s="44"/>
      <c r="L21" s="44"/>
      <c r="M21" s="44"/>
      <c r="N21" s="44"/>
      <c r="O21" s="44"/>
      <c r="P21" s="44"/>
      <c r="Q21" s="44"/>
      <c r="R21" s="44"/>
      <c r="S21" s="44"/>
      <c r="T21" s="56">
        <f t="shared" si="0"/>
        <v>0</v>
      </c>
    </row>
    <row r="22" spans="2:20" s="172" customFormat="1" ht="41.25" customHeight="1">
      <c r="B22" s="39"/>
      <c r="C22" s="55" t="s">
        <v>384</v>
      </c>
      <c r="D22" s="55"/>
      <c r="E22" s="44"/>
      <c r="F22" s="56"/>
      <c r="G22" s="56"/>
      <c r="H22" s="44"/>
      <c r="I22" s="56"/>
      <c r="J22" s="56"/>
      <c r="K22" s="44"/>
      <c r="L22" s="44"/>
      <c r="M22" s="44"/>
      <c r="N22" s="44"/>
      <c r="O22" s="56"/>
      <c r="P22" s="44"/>
      <c r="Q22" s="44"/>
      <c r="R22" s="44"/>
      <c r="S22" s="44"/>
      <c r="T22" s="56">
        <f t="shared" si="0"/>
        <v>0</v>
      </c>
    </row>
    <row r="23" spans="2:20" s="172" customFormat="1" ht="41.25" customHeight="1">
      <c r="B23" s="39"/>
      <c r="C23" s="55" t="s">
        <v>193</v>
      </c>
      <c r="D23" s="55"/>
      <c r="E23" s="44"/>
      <c r="F23" s="56"/>
      <c r="G23" s="44"/>
      <c r="H23" s="44"/>
      <c r="I23" s="44"/>
      <c r="J23" s="56"/>
      <c r="K23" s="44"/>
      <c r="L23" s="44"/>
      <c r="M23" s="44"/>
      <c r="N23" s="44"/>
      <c r="O23" s="44"/>
      <c r="P23" s="44"/>
      <c r="Q23" s="44"/>
      <c r="R23" s="44"/>
      <c r="S23" s="44"/>
      <c r="T23" s="56">
        <f t="shared" si="0"/>
        <v>0</v>
      </c>
    </row>
    <row r="24" spans="2:20" s="172" customFormat="1" ht="41.25" customHeight="1">
      <c r="B24" s="39"/>
      <c r="C24" s="55" t="s">
        <v>194</v>
      </c>
      <c r="D24" s="55"/>
      <c r="E24" s="44"/>
      <c r="F24" s="56"/>
      <c r="G24" s="44"/>
      <c r="H24" s="44"/>
      <c r="I24" s="44"/>
      <c r="J24" s="56"/>
      <c r="K24" s="44"/>
      <c r="L24" s="44"/>
      <c r="M24" s="44"/>
      <c r="N24" s="44"/>
      <c r="O24" s="44"/>
      <c r="P24" s="44"/>
      <c r="Q24" s="44"/>
      <c r="R24" s="44"/>
      <c r="S24" s="44"/>
      <c r="T24" s="56">
        <f t="shared" si="0"/>
        <v>0</v>
      </c>
    </row>
    <row r="25" spans="2:26" s="172" customFormat="1" ht="41.25" customHeight="1">
      <c r="B25" s="39"/>
      <c r="C25" s="55" t="s">
        <v>195</v>
      </c>
      <c r="D25" s="55"/>
      <c r="E25" s="44"/>
      <c r="F25" s="56"/>
      <c r="G25" s="56"/>
      <c r="H25" s="44"/>
      <c r="I25" s="56"/>
      <c r="J25" s="56"/>
      <c r="K25" s="44"/>
      <c r="L25" s="44"/>
      <c r="M25" s="44"/>
      <c r="N25" s="44"/>
      <c r="O25" s="56"/>
      <c r="P25" s="56"/>
      <c r="Q25" s="44"/>
      <c r="R25" s="56"/>
      <c r="S25" s="56"/>
      <c r="T25" s="56">
        <f t="shared" si="0"/>
        <v>0</v>
      </c>
      <c r="U25" s="179"/>
      <c r="V25" s="179"/>
      <c r="W25" s="179"/>
      <c r="X25" s="179"/>
      <c r="Y25" s="179"/>
      <c r="Z25" s="179"/>
    </row>
    <row r="26" spans="3:20" s="39" customFormat="1" ht="41.25" customHeight="1">
      <c r="C26" s="55" t="s">
        <v>33</v>
      </c>
      <c r="D26" s="55">
        <v>1</v>
      </c>
      <c r="E26" s="44">
        <v>1</v>
      </c>
      <c r="F26" s="44">
        <v>1</v>
      </c>
      <c r="G26" s="44">
        <v>1</v>
      </c>
      <c r="H26" s="44">
        <v>1</v>
      </c>
      <c r="I26" s="44"/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58">
        <v>1</v>
      </c>
      <c r="P26" s="44">
        <v>1</v>
      </c>
      <c r="Q26" s="44">
        <v>1</v>
      </c>
      <c r="R26" s="44">
        <v>1</v>
      </c>
      <c r="S26" s="44"/>
      <c r="T26" s="56">
        <f t="shared" si="0"/>
        <v>13</v>
      </c>
    </row>
    <row r="27" spans="3:20" s="39" customFormat="1" ht="41.25" customHeight="1">
      <c r="C27" s="55" t="s">
        <v>34</v>
      </c>
      <c r="D27" s="55">
        <v>1</v>
      </c>
      <c r="E27" s="44"/>
      <c r="F27" s="44">
        <v>1</v>
      </c>
      <c r="G27" s="44">
        <v>1</v>
      </c>
      <c r="H27" s="44"/>
      <c r="I27" s="44"/>
      <c r="J27" s="44">
        <v>1</v>
      </c>
      <c r="K27" s="44"/>
      <c r="L27" s="44">
        <v>1</v>
      </c>
      <c r="M27" s="44"/>
      <c r="N27" s="44"/>
      <c r="O27" s="44">
        <v>1</v>
      </c>
      <c r="P27" s="44">
        <v>1</v>
      </c>
      <c r="Q27" s="44"/>
      <c r="R27" s="44">
        <v>1</v>
      </c>
      <c r="S27" s="44"/>
      <c r="T27" s="56">
        <f t="shared" si="0"/>
        <v>7</v>
      </c>
    </row>
    <row r="28" spans="3:20" s="39" customFormat="1" ht="41.25" customHeight="1">
      <c r="C28" s="55" t="s">
        <v>385</v>
      </c>
      <c r="D28" s="55">
        <v>3.46</v>
      </c>
      <c r="E28" s="44"/>
      <c r="F28" s="44">
        <v>3.46</v>
      </c>
      <c r="G28" s="44">
        <v>3.46</v>
      </c>
      <c r="H28" s="44"/>
      <c r="I28" s="44"/>
      <c r="J28" s="44">
        <v>6.58</v>
      </c>
      <c r="K28" s="44"/>
      <c r="L28" s="44">
        <v>9.6</v>
      </c>
      <c r="M28" s="44"/>
      <c r="N28" s="44"/>
      <c r="O28" s="56">
        <v>6.58</v>
      </c>
      <c r="P28" s="44">
        <v>9.6</v>
      </c>
      <c r="Q28" s="44"/>
      <c r="R28" s="44">
        <v>3.46</v>
      </c>
      <c r="S28" s="44"/>
      <c r="T28" s="56">
        <f t="shared" si="0"/>
        <v>42.74</v>
      </c>
    </row>
    <row r="29" spans="2:20" s="172" customFormat="1" ht="41.25" customHeight="1">
      <c r="B29" s="39"/>
      <c r="C29" s="55" t="s">
        <v>339</v>
      </c>
      <c r="D29" s="5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56">
        <f t="shared" si="0"/>
        <v>0</v>
      </c>
    </row>
    <row r="30" spans="2:20" s="172" customFormat="1" ht="41.25" customHeight="1">
      <c r="B30" s="39"/>
      <c r="C30" s="55" t="s">
        <v>386</v>
      </c>
      <c r="D30" s="5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56">
        <f t="shared" si="0"/>
        <v>0</v>
      </c>
    </row>
    <row r="31" spans="2:20" s="172" customFormat="1" ht="41.25" customHeight="1">
      <c r="B31" s="292" t="s">
        <v>37</v>
      </c>
      <c r="C31" s="55" t="s">
        <v>78</v>
      </c>
      <c r="D31" s="55">
        <v>1</v>
      </c>
      <c r="E31" s="44"/>
      <c r="F31" s="44"/>
      <c r="G31" s="44"/>
      <c r="H31" s="44"/>
      <c r="I31" s="44"/>
      <c r="J31" s="44"/>
      <c r="K31" s="44"/>
      <c r="L31" s="44">
        <v>2</v>
      </c>
      <c r="M31" s="44"/>
      <c r="N31" s="44">
        <v>2</v>
      </c>
      <c r="O31" s="44">
        <v>1</v>
      </c>
      <c r="P31" s="44">
        <v>3</v>
      </c>
      <c r="Q31" s="44"/>
      <c r="R31" s="44">
        <v>3</v>
      </c>
      <c r="S31" s="44"/>
      <c r="T31" s="56">
        <f t="shared" si="0"/>
        <v>11</v>
      </c>
    </row>
    <row r="32" spans="2:20" s="172" customFormat="1" ht="41.25" customHeight="1">
      <c r="B32" s="292"/>
      <c r="C32" s="55" t="s">
        <v>199</v>
      </c>
      <c r="D32" s="55"/>
      <c r="E32" s="44"/>
      <c r="F32" s="44">
        <v>2</v>
      </c>
      <c r="G32" s="44">
        <v>1</v>
      </c>
      <c r="H32" s="44"/>
      <c r="I32" s="44"/>
      <c r="J32" s="44">
        <v>4</v>
      </c>
      <c r="K32" s="44"/>
      <c r="L32" s="44"/>
      <c r="M32" s="44"/>
      <c r="N32" s="44"/>
      <c r="O32" s="44"/>
      <c r="P32" s="44"/>
      <c r="Q32" s="44"/>
      <c r="R32" s="44"/>
      <c r="S32" s="44"/>
      <c r="T32" s="56">
        <f t="shared" si="0"/>
        <v>7</v>
      </c>
    </row>
    <row r="33" spans="2:20" s="172" customFormat="1" ht="41.25" customHeight="1">
      <c r="B33" s="292"/>
      <c r="C33" s="55" t="s">
        <v>387</v>
      </c>
      <c r="D33" s="55">
        <v>1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56">
        <f t="shared" si="0"/>
        <v>0</v>
      </c>
    </row>
    <row r="34" spans="2:20" s="172" customFormat="1" ht="41.25" customHeight="1">
      <c r="B34" s="292"/>
      <c r="C34" s="55" t="s">
        <v>388</v>
      </c>
      <c r="D34" s="55">
        <v>1</v>
      </c>
      <c r="E34" s="44"/>
      <c r="F34" s="44"/>
      <c r="G34" s="44"/>
      <c r="H34" s="44"/>
      <c r="I34" s="44"/>
      <c r="J34" s="44">
        <v>1</v>
      </c>
      <c r="K34" s="44"/>
      <c r="L34" s="44"/>
      <c r="M34" s="44"/>
      <c r="N34" s="44"/>
      <c r="O34" s="44"/>
      <c r="P34" s="44">
        <v>1</v>
      </c>
      <c r="Q34" s="44"/>
      <c r="R34" s="44">
        <v>1</v>
      </c>
      <c r="S34" s="44"/>
      <c r="T34" s="56">
        <f t="shared" si="0"/>
        <v>3</v>
      </c>
    </row>
    <row r="35" spans="2:20" s="172" customFormat="1" ht="41.25" customHeight="1">
      <c r="B35" s="292"/>
      <c r="C35" s="55" t="s">
        <v>40</v>
      </c>
      <c r="D35" s="55">
        <v>2</v>
      </c>
      <c r="E35" s="44"/>
      <c r="F35" s="44">
        <v>2</v>
      </c>
      <c r="G35" s="44"/>
      <c r="H35" s="44"/>
      <c r="I35" s="44"/>
      <c r="J35" s="44">
        <v>4</v>
      </c>
      <c r="K35" s="44"/>
      <c r="L35" s="44">
        <v>2</v>
      </c>
      <c r="M35" s="44"/>
      <c r="N35" s="44"/>
      <c r="O35" s="44">
        <v>3</v>
      </c>
      <c r="P35" s="44">
        <v>2</v>
      </c>
      <c r="Q35" s="44"/>
      <c r="R35" s="44">
        <v>2</v>
      </c>
      <c r="S35" s="44"/>
      <c r="T35" s="56">
        <f t="shared" si="0"/>
        <v>15</v>
      </c>
    </row>
    <row r="36" spans="2:20" s="172" customFormat="1" ht="41.25" customHeight="1">
      <c r="B36" s="292"/>
      <c r="C36" s="55" t="s">
        <v>201</v>
      </c>
      <c r="D36" s="55"/>
      <c r="E36" s="44"/>
      <c r="F36" s="56"/>
      <c r="G36" s="56"/>
      <c r="H36" s="44"/>
      <c r="I36" s="56"/>
      <c r="J36" s="56"/>
      <c r="K36" s="44"/>
      <c r="L36" s="44"/>
      <c r="M36" s="44"/>
      <c r="N36" s="44"/>
      <c r="O36" s="56"/>
      <c r="P36" s="56"/>
      <c r="Q36" s="44"/>
      <c r="R36" s="56"/>
      <c r="S36" s="44"/>
      <c r="T36" s="56">
        <f t="shared" si="0"/>
        <v>0</v>
      </c>
    </row>
    <row r="37" spans="2:20" s="172" customFormat="1" ht="41.25" customHeight="1">
      <c r="B37" s="39"/>
      <c r="C37" s="55" t="s">
        <v>41</v>
      </c>
      <c r="D37" s="55">
        <v>2</v>
      </c>
      <c r="E37" s="44">
        <v>1</v>
      </c>
      <c r="F37" s="56">
        <v>2</v>
      </c>
      <c r="G37" s="44">
        <v>2</v>
      </c>
      <c r="H37" s="44">
        <v>1</v>
      </c>
      <c r="I37" s="44">
        <v>1</v>
      </c>
      <c r="J37" s="44">
        <v>4</v>
      </c>
      <c r="K37" s="44">
        <v>1</v>
      </c>
      <c r="L37" s="44">
        <v>3</v>
      </c>
      <c r="M37" s="44">
        <v>1</v>
      </c>
      <c r="N37" s="44">
        <v>1</v>
      </c>
      <c r="O37" s="56">
        <v>3</v>
      </c>
      <c r="P37" s="56">
        <v>3</v>
      </c>
      <c r="Q37" s="44">
        <v>1</v>
      </c>
      <c r="R37" s="56">
        <v>3</v>
      </c>
      <c r="S37" s="44"/>
      <c r="T37" s="56">
        <f t="shared" si="0"/>
        <v>27</v>
      </c>
    </row>
    <row r="38" spans="2:20" s="172" customFormat="1" ht="41.25" customHeight="1">
      <c r="B38" s="39"/>
      <c r="C38" s="55" t="s">
        <v>267</v>
      </c>
      <c r="D38" s="55"/>
      <c r="E38" s="44"/>
      <c r="F38" s="56"/>
      <c r="G38" s="44">
        <v>1</v>
      </c>
      <c r="H38" s="44"/>
      <c r="I38" s="44"/>
      <c r="J38" s="56"/>
      <c r="K38" s="44"/>
      <c r="L38" s="44"/>
      <c r="M38" s="44"/>
      <c r="N38" s="44"/>
      <c r="O38" s="44">
        <v>1</v>
      </c>
      <c r="P38" s="44"/>
      <c r="Q38" s="44"/>
      <c r="R38" s="44">
        <v>1</v>
      </c>
      <c r="S38" s="44"/>
      <c r="T38" s="56">
        <f t="shared" si="0"/>
        <v>3</v>
      </c>
    </row>
    <row r="39" spans="2:20" s="172" customFormat="1" ht="41.25" customHeight="1">
      <c r="B39" s="290" t="s">
        <v>42</v>
      </c>
      <c r="C39" s="55" t="s">
        <v>43</v>
      </c>
      <c r="D39" s="55"/>
      <c r="E39" s="44">
        <v>1</v>
      </c>
      <c r="F39" s="58">
        <v>1</v>
      </c>
      <c r="G39" s="44">
        <v>1</v>
      </c>
      <c r="H39" s="44">
        <v>1</v>
      </c>
      <c r="I39" s="44">
        <v>1</v>
      </c>
      <c r="J39" s="44">
        <v>1</v>
      </c>
      <c r="K39" s="44">
        <v>1</v>
      </c>
      <c r="L39" s="44"/>
      <c r="M39" s="44">
        <v>1</v>
      </c>
      <c r="N39" s="44">
        <v>1</v>
      </c>
      <c r="O39" s="56">
        <v>1</v>
      </c>
      <c r="P39" s="57">
        <v>1</v>
      </c>
      <c r="Q39" s="44">
        <v>1</v>
      </c>
      <c r="R39" s="56">
        <v>1</v>
      </c>
      <c r="S39" s="44"/>
      <c r="T39" s="56">
        <f t="shared" si="0"/>
        <v>13</v>
      </c>
    </row>
    <row r="40" spans="2:20" s="172" customFormat="1" ht="41.25" customHeight="1">
      <c r="B40" s="290"/>
      <c r="C40" s="55" t="s">
        <v>79</v>
      </c>
      <c r="D40" s="55"/>
      <c r="E40" s="44"/>
      <c r="F40" s="58"/>
      <c r="G40" s="44">
        <v>1</v>
      </c>
      <c r="H40" s="44"/>
      <c r="I40" s="44">
        <v>1</v>
      </c>
      <c r="J40" s="44"/>
      <c r="K40" s="44"/>
      <c r="L40" s="44"/>
      <c r="M40" s="44"/>
      <c r="N40" s="44"/>
      <c r="O40" s="56">
        <v>1</v>
      </c>
      <c r="P40" s="57">
        <v>1</v>
      </c>
      <c r="Q40" s="44">
        <v>1</v>
      </c>
      <c r="R40" s="56">
        <v>1</v>
      </c>
      <c r="S40" s="44"/>
      <c r="T40" s="56">
        <f t="shared" si="0"/>
        <v>6</v>
      </c>
    </row>
    <row r="41" spans="2:20" s="172" customFormat="1" ht="41.25" customHeight="1">
      <c r="B41" s="290"/>
      <c r="C41" s="55" t="s">
        <v>44</v>
      </c>
      <c r="D41" s="55"/>
      <c r="E41" s="44">
        <v>1</v>
      </c>
      <c r="F41" s="58"/>
      <c r="G41" s="44"/>
      <c r="H41" s="44">
        <v>1</v>
      </c>
      <c r="I41" s="44"/>
      <c r="J41" s="44"/>
      <c r="K41" s="44">
        <v>1</v>
      </c>
      <c r="L41" s="44"/>
      <c r="M41" s="44">
        <v>1</v>
      </c>
      <c r="N41" s="44"/>
      <c r="O41" s="56"/>
      <c r="P41" s="57"/>
      <c r="Q41" s="44">
        <v>1</v>
      </c>
      <c r="R41" s="56"/>
      <c r="S41" s="44"/>
      <c r="T41" s="56"/>
    </row>
    <row r="42" spans="2:20" s="172" customFormat="1" ht="41.25" customHeight="1">
      <c r="B42" s="290"/>
      <c r="C42" s="55" t="s">
        <v>45</v>
      </c>
      <c r="D42" s="55"/>
      <c r="E42" s="44">
        <v>1</v>
      </c>
      <c r="F42" s="58">
        <v>1</v>
      </c>
      <c r="G42" s="44">
        <v>1</v>
      </c>
      <c r="H42" s="44">
        <v>1</v>
      </c>
      <c r="I42" s="44">
        <v>1</v>
      </c>
      <c r="J42" s="44">
        <v>1</v>
      </c>
      <c r="K42" s="44">
        <v>1</v>
      </c>
      <c r="L42" s="44"/>
      <c r="M42" s="44">
        <v>1</v>
      </c>
      <c r="N42" s="44">
        <v>1</v>
      </c>
      <c r="O42" s="56">
        <v>1</v>
      </c>
      <c r="P42" s="57">
        <v>1</v>
      </c>
      <c r="Q42" s="44">
        <v>1</v>
      </c>
      <c r="R42" s="56">
        <v>1</v>
      </c>
      <c r="S42" s="44"/>
      <c r="T42" s="56">
        <f aca="true" t="shared" si="1" ref="T42:T75">SUM(E42:S42)</f>
        <v>13</v>
      </c>
    </row>
    <row r="43" spans="2:20" s="172" customFormat="1" ht="41.25" customHeight="1">
      <c r="B43" s="39"/>
      <c r="C43" s="55" t="s">
        <v>389</v>
      </c>
      <c r="D43" s="55"/>
      <c r="E43" s="44"/>
      <c r="F43" s="56"/>
      <c r="G43" s="56"/>
      <c r="H43" s="44"/>
      <c r="I43" s="56"/>
      <c r="J43" s="56"/>
      <c r="K43" s="44"/>
      <c r="L43" s="44"/>
      <c r="M43" s="44"/>
      <c r="N43" s="44"/>
      <c r="O43" s="56"/>
      <c r="P43" s="57"/>
      <c r="Q43" s="44"/>
      <c r="R43" s="44"/>
      <c r="S43" s="44"/>
      <c r="T43" s="56">
        <f t="shared" si="1"/>
        <v>0</v>
      </c>
    </row>
    <row r="44" spans="2:20" s="172" customFormat="1" ht="41.25" customHeight="1">
      <c r="B44" s="290" t="s">
        <v>36</v>
      </c>
      <c r="C44" s="55" t="s">
        <v>80</v>
      </c>
      <c r="D44" s="55"/>
      <c r="E44" s="44"/>
      <c r="F44" s="56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56">
        <f t="shared" si="1"/>
        <v>0</v>
      </c>
    </row>
    <row r="45" spans="2:20" s="172" customFormat="1" ht="41.25" customHeight="1">
      <c r="B45" s="290"/>
      <c r="C45" s="55" t="s">
        <v>390</v>
      </c>
      <c r="D45" s="55">
        <v>1</v>
      </c>
      <c r="E45" s="44">
        <v>1</v>
      </c>
      <c r="F45" s="56">
        <v>1</v>
      </c>
      <c r="G45" s="44">
        <v>2</v>
      </c>
      <c r="H45" s="44">
        <v>1</v>
      </c>
      <c r="I45" s="44">
        <v>1</v>
      </c>
      <c r="J45" s="56">
        <v>1</v>
      </c>
      <c r="K45" s="44">
        <v>1</v>
      </c>
      <c r="L45" s="44">
        <v>1</v>
      </c>
      <c r="M45" s="44">
        <v>1</v>
      </c>
      <c r="N45" s="44">
        <v>1</v>
      </c>
      <c r="O45" s="44">
        <v>1</v>
      </c>
      <c r="P45" s="44">
        <v>1</v>
      </c>
      <c r="Q45" s="44">
        <v>1</v>
      </c>
      <c r="R45" s="44">
        <v>1</v>
      </c>
      <c r="S45" s="44"/>
      <c r="T45" s="56">
        <f t="shared" si="1"/>
        <v>15</v>
      </c>
    </row>
    <row r="46" spans="2:20" s="172" customFormat="1" ht="41.25" customHeight="1">
      <c r="B46" s="39"/>
      <c r="C46" s="55" t="s">
        <v>207</v>
      </c>
      <c r="D46" s="55"/>
      <c r="E46" s="44"/>
      <c r="F46" s="56">
        <v>2</v>
      </c>
      <c r="G46" s="44">
        <v>1</v>
      </c>
      <c r="H46" s="44"/>
      <c r="I46" s="44"/>
      <c r="J46" s="56">
        <v>4</v>
      </c>
      <c r="K46" s="44"/>
      <c r="L46" s="44"/>
      <c r="M46" s="44"/>
      <c r="N46" s="44"/>
      <c r="O46" s="44"/>
      <c r="P46" s="44"/>
      <c r="Q46" s="44"/>
      <c r="R46" s="44"/>
      <c r="S46" s="44"/>
      <c r="T46" s="56">
        <f t="shared" si="1"/>
        <v>7</v>
      </c>
    </row>
    <row r="47" spans="2:20" s="172" customFormat="1" ht="41.25" customHeight="1">
      <c r="B47" s="39"/>
      <c r="C47" s="55" t="s">
        <v>208</v>
      </c>
      <c r="D47" s="55"/>
      <c r="E47" s="44"/>
      <c r="F47" s="56">
        <v>2</v>
      </c>
      <c r="G47" s="44">
        <v>1</v>
      </c>
      <c r="H47" s="44"/>
      <c r="I47" s="44"/>
      <c r="J47" s="56">
        <v>4</v>
      </c>
      <c r="K47" s="44"/>
      <c r="L47" s="44"/>
      <c r="M47" s="44"/>
      <c r="N47" s="44"/>
      <c r="O47" s="44"/>
      <c r="P47" s="44"/>
      <c r="Q47" s="44"/>
      <c r="R47" s="44"/>
      <c r="S47" s="44"/>
      <c r="T47" s="56">
        <f t="shared" si="1"/>
        <v>7</v>
      </c>
    </row>
    <row r="48" spans="2:20" s="172" customFormat="1" ht="41.25" customHeight="1">
      <c r="B48" s="39"/>
      <c r="C48" s="55" t="s">
        <v>46</v>
      </c>
      <c r="D48" s="55"/>
      <c r="E48" s="44"/>
      <c r="F48" s="56"/>
      <c r="G48" s="44"/>
      <c r="H48" s="44"/>
      <c r="I48" s="44"/>
      <c r="J48" s="44"/>
      <c r="K48" s="44"/>
      <c r="L48" s="44">
        <v>1</v>
      </c>
      <c r="M48" s="44"/>
      <c r="N48" s="44"/>
      <c r="O48" s="44"/>
      <c r="P48" s="44"/>
      <c r="Q48" s="44"/>
      <c r="R48" s="44">
        <v>1</v>
      </c>
      <c r="S48" s="44"/>
      <c r="T48" s="56">
        <f t="shared" si="1"/>
        <v>2</v>
      </c>
    </row>
    <row r="49" spans="2:20" s="172" customFormat="1" ht="41.25" customHeight="1">
      <c r="B49" s="39"/>
      <c r="C49" s="55" t="s">
        <v>47</v>
      </c>
      <c r="D49" s="55">
        <v>1</v>
      </c>
      <c r="E49" s="44"/>
      <c r="F49" s="44"/>
      <c r="G49" s="44"/>
      <c r="H49" s="44"/>
      <c r="I49" s="44"/>
      <c r="J49" s="44"/>
      <c r="K49" s="44"/>
      <c r="L49" s="44">
        <v>1</v>
      </c>
      <c r="M49" s="44"/>
      <c r="N49" s="44"/>
      <c r="O49" s="44">
        <v>1</v>
      </c>
      <c r="P49" s="44">
        <v>1</v>
      </c>
      <c r="Q49" s="44"/>
      <c r="R49" s="44">
        <v>1</v>
      </c>
      <c r="S49" s="44"/>
      <c r="T49" s="56">
        <f t="shared" si="1"/>
        <v>4</v>
      </c>
    </row>
    <row r="50" spans="2:20" s="172" customFormat="1" ht="41.25" customHeight="1">
      <c r="B50" s="39"/>
      <c r="C50" s="55" t="s">
        <v>391</v>
      </c>
      <c r="D50" s="55"/>
      <c r="E50" s="44"/>
      <c r="F50" s="56"/>
      <c r="G50" s="44"/>
      <c r="H50" s="44"/>
      <c r="I50" s="44"/>
      <c r="J50" s="56"/>
      <c r="K50" s="44"/>
      <c r="L50" s="44"/>
      <c r="M50" s="44"/>
      <c r="N50" s="44"/>
      <c r="O50" s="44"/>
      <c r="P50" s="44">
        <v>1</v>
      </c>
      <c r="Q50" s="44"/>
      <c r="R50" s="44">
        <v>1</v>
      </c>
      <c r="S50" s="44"/>
      <c r="T50" s="56">
        <f t="shared" si="1"/>
        <v>2</v>
      </c>
    </row>
    <row r="51" spans="2:20" s="172" customFormat="1" ht="41.25" customHeight="1">
      <c r="B51" s="39"/>
      <c r="C51" s="55" t="s">
        <v>221</v>
      </c>
      <c r="D51" s="55">
        <v>1</v>
      </c>
      <c r="E51" s="44"/>
      <c r="F51" s="44"/>
      <c r="G51" s="44"/>
      <c r="H51" s="44"/>
      <c r="I51" s="44"/>
      <c r="J51" s="44"/>
      <c r="K51" s="44"/>
      <c r="L51" s="44">
        <v>2</v>
      </c>
      <c r="M51" s="44"/>
      <c r="N51" s="44"/>
      <c r="O51" s="44">
        <v>1</v>
      </c>
      <c r="P51" s="44">
        <v>2</v>
      </c>
      <c r="Q51" s="44"/>
      <c r="R51" s="44">
        <v>1</v>
      </c>
      <c r="S51" s="44"/>
      <c r="T51" s="56">
        <f t="shared" si="1"/>
        <v>6</v>
      </c>
    </row>
    <row r="52" spans="2:20" s="172" customFormat="1" ht="41.25" customHeight="1">
      <c r="B52" s="39"/>
      <c r="C52" s="55" t="s">
        <v>392</v>
      </c>
      <c r="D52" s="55"/>
      <c r="E52" s="44"/>
      <c r="F52" s="56"/>
      <c r="G52" s="44"/>
      <c r="H52" s="44"/>
      <c r="I52" s="44"/>
      <c r="J52" s="56"/>
      <c r="K52" s="44"/>
      <c r="L52" s="44"/>
      <c r="M52" s="44"/>
      <c r="N52" s="44"/>
      <c r="O52" s="44"/>
      <c r="P52" s="44">
        <v>1</v>
      </c>
      <c r="Q52" s="44"/>
      <c r="R52" s="44"/>
      <c r="S52" s="44"/>
      <c r="T52" s="56">
        <f t="shared" si="1"/>
        <v>1</v>
      </c>
    </row>
    <row r="53" spans="2:20" s="172" customFormat="1" ht="41.25" customHeight="1">
      <c r="B53" s="39"/>
      <c r="C53" s="55" t="s">
        <v>393</v>
      </c>
      <c r="D53" s="55"/>
      <c r="E53" s="44"/>
      <c r="F53" s="56"/>
      <c r="G53" s="44"/>
      <c r="H53" s="44"/>
      <c r="I53" s="44"/>
      <c r="J53" s="56"/>
      <c r="K53" s="44"/>
      <c r="L53" s="44"/>
      <c r="M53" s="44"/>
      <c r="N53" s="44"/>
      <c r="O53" s="44"/>
      <c r="P53" s="44">
        <v>1</v>
      </c>
      <c r="Q53" s="44"/>
      <c r="R53" s="44"/>
      <c r="S53" s="44"/>
      <c r="T53" s="56">
        <f t="shared" si="1"/>
        <v>1</v>
      </c>
    </row>
    <row r="54" spans="2:20" s="172" customFormat="1" ht="41.25" customHeight="1">
      <c r="B54" s="39"/>
      <c r="C54" s="55" t="s">
        <v>394</v>
      </c>
      <c r="D54" s="55"/>
      <c r="E54" s="44"/>
      <c r="F54" s="56"/>
      <c r="G54" s="44"/>
      <c r="H54" s="44"/>
      <c r="I54" s="44"/>
      <c r="J54" s="56"/>
      <c r="K54" s="44"/>
      <c r="L54" s="44"/>
      <c r="M54" s="44"/>
      <c r="N54" s="44"/>
      <c r="O54" s="44"/>
      <c r="P54" s="44"/>
      <c r="Q54" s="44"/>
      <c r="R54" s="44"/>
      <c r="S54" s="44"/>
      <c r="T54" s="56">
        <f t="shared" si="1"/>
        <v>0</v>
      </c>
    </row>
    <row r="55" spans="2:20" s="172" customFormat="1" ht="41.25" customHeight="1">
      <c r="B55" s="39"/>
      <c r="C55" s="55" t="s">
        <v>395</v>
      </c>
      <c r="D55" s="55"/>
      <c r="E55" s="44"/>
      <c r="F55" s="56"/>
      <c r="G55" s="44"/>
      <c r="H55" s="44"/>
      <c r="I55" s="44"/>
      <c r="J55" s="56"/>
      <c r="K55" s="44"/>
      <c r="L55" s="44"/>
      <c r="M55" s="44"/>
      <c r="N55" s="44"/>
      <c r="O55" s="44"/>
      <c r="P55" s="44"/>
      <c r="Q55" s="44"/>
      <c r="R55" s="44"/>
      <c r="S55" s="44"/>
      <c r="T55" s="56">
        <f t="shared" si="1"/>
        <v>0</v>
      </c>
    </row>
    <row r="56" spans="2:20" s="172" customFormat="1" ht="41.25" customHeight="1">
      <c r="B56" s="39"/>
      <c r="C56" s="55" t="s">
        <v>396</v>
      </c>
      <c r="D56" s="55"/>
      <c r="E56" s="44"/>
      <c r="F56" s="56"/>
      <c r="G56" s="44"/>
      <c r="H56" s="44"/>
      <c r="I56" s="44"/>
      <c r="J56" s="56"/>
      <c r="K56" s="44"/>
      <c r="L56" s="44"/>
      <c r="M56" s="44"/>
      <c r="N56" s="44"/>
      <c r="O56" s="44"/>
      <c r="P56" s="44">
        <v>1</v>
      </c>
      <c r="Q56" s="44"/>
      <c r="R56" s="44"/>
      <c r="S56" s="44"/>
      <c r="T56" s="56">
        <f t="shared" si="1"/>
        <v>1</v>
      </c>
    </row>
    <row r="57" spans="2:20" s="172" customFormat="1" ht="41.25" customHeight="1">
      <c r="B57" s="39"/>
      <c r="C57" s="55" t="s">
        <v>397</v>
      </c>
      <c r="D57" s="55"/>
      <c r="E57" s="44"/>
      <c r="F57" s="56"/>
      <c r="G57" s="44"/>
      <c r="H57" s="44"/>
      <c r="I57" s="44"/>
      <c r="J57" s="56"/>
      <c r="K57" s="44"/>
      <c r="L57" s="44"/>
      <c r="M57" s="44"/>
      <c r="N57" s="44"/>
      <c r="O57" s="44"/>
      <c r="P57" s="44"/>
      <c r="Q57" s="44"/>
      <c r="R57" s="44"/>
      <c r="S57" s="44"/>
      <c r="T57" s="56">
        <f t="shared" si="1"/>
        <v>0</v>
      </c>
    </row>
    <row r="58" spans="2:20" s="172" customFormat="1" ht="41.25" customHeight="1">
      <c r="B58" s="39"/>
      <c r="C58" s="55" t="s">
        <v>398</v>
      </c>
      <c r="D58" s="55"/>
      <c r="E58" s="44"/>
      <c r="F58" s="56"/>
      <c r="G58" s="56"/>
      <c r="H58" s="44"/>
      <c r="I58" s="44"/>
      <c r="J58" s="56"/>
      <c r="K58" s="44"/>
      <c r="L58" s="44"/>
      <c r="M58" s="44"/>
      <c r="N58" s="44"/>
      <c r="O58" s="44"/>
      <c r="P58" s="44"/>
      <c r="Q58" s="44"/>
      <c r="R58" s="44"/>
      <c r="S58" s="44"/>
      <c r="T58" s="56">
        <f t="shared" si="1"/>
        <v>0</v>
      </c>
    </row>
    <row r="59" spans="2:20" s="172" customFormat="1" ht="41.25" customHeight="1">
      <c r="B59" s="39"/>
      <c r="C59" s="55" t="s">
        <v>399</v>
      </c>
      <c r="D59" s="55"/>
      <c r="E59" s="44"/>
      <c r="F59" s="56"/>
      <c r="G59" s="56"/>
      <c r="H59" s="44"/>
      <c r="I59" s="44"/>
      <c r="J59" s="56"/>
      <c r="K59" s="44"/>
      <c r="L59" s="44"/>
      <c r="M59" s="44"/>
      <c r="N59" s="44"/>
      <c r="O59" s="44"/>
      <c r="P59" s="44"/>
      <c r="Q59" s="44"/>
      <c r="R59" s="44"/>
      <c r="S59" s="44"/>
      <c r="T59" s="56">
        <f t="shared" si="1"/>
        <v>0</v>
      </c>
    </row>
    <row r="60" spans="2:20" s="172" customFormat="1" ht="41.25" customHeight="1">
      <c r="B60" s="39"/>
      <c r="C60" s="55" t="s">
        <v>400</v>
      </c>
      <c r="D60" s="55"/>
      <c r="E60" s="44"/>
      <c r="F60" s="56"/>
      <c r="G60" s="56"/>
      <c r="H60" s="44"/>
      <c r="I60" s="44">
        <v>1</v>
      </c>
      <c r="J60" s="56"/>
      <c r="K60" s="44"/>
      <c r="L60" s="44"/>
      <c r="M60" s="44"/>
      <c r="N60" s="44"/>
      <c r="O60" s="44"/>
      <c r="P60" s="44"/>
      <c r="Q60" s="44"/>
      <c r="R60" s="44"/>
      <c r="S60" s="44"/>
      <c r="T60" s="56">
        <f t="shared" si="1"/>
        <v>1</v>
      </c>
    </row>
    <row r="61" spans="2:20" s="172" customFormat="1" ht="51.75" customHeight="1">
      <c r="B61" s="39"/>
      <c r="C61" s="55" t="s">
        <v>401</v>
      </c>
      <c r="D61" s="55"/>
      <c r="E61" s="44"/>
      <c r="F61" s="56"/>
      <c r="G61" s="56"/>
      <c r="H61" s="44"/>
      <c r="I61" s="44"/>
      <c r="J61" s="56"/>
      <c r="K61" s="44"/>
      <c r="L61" s="44"/>
      <c r="M61" s="44"/>
      <c r="N61" s="44"/>
      <c r="O61" s="44"/>
      <c r="P61" s="44"/>
      <c r="Q61" s="44"/>
      <c r="R61" s="44"/>
      <c r="S61" s="44"/>
      <c r="T61" s="56">
        <f t="shared" si="1"/>
        <v>0</v>
      </c>
    </row>
    <row r="62" spans="2:20" s="172" customFormat="1" ht="41.25" customHeight="1">
      <c r="B62" s="39"/>
      <c r="C62" s="55" t="s">
        <v>402</v>
      </c>
      <c r="D62" s="55"/>
      <c r="E62" s="44"/>
      <c r="F62" s="56"/>
      <c r="G62" s="56"/>
      <c r="H62" s="44"/>
      <c r="I62" s="44"/>
      <c r="J62" s="56"/>
      <c r="K62" s="44"/>
      <c r="L62" s="44"/>
      <c r="M62" s="44"/>
      <c r="N62" s="44"/>
      <c r="O62" s="44"/>
      <c r="P62" s="44"/>
      <c r="Q62" s="44"/>
      <c r="R62" s="44"/>
      <c r="S62" s="44"/>
      <c r="T62" s="56">
        <f t="shared" si="1"/>
        <v>0</v>
      </c>
    </row>
    <row r="63" spans="2:20" s="172" customFormat="1" ht="41.25" customHeight="1">
      <c r="B63" s="39"/>
      <c r="C63" s="55" t="s">
        <v>403</v>
      </c>
      <c r="D63" s="55"/>
      <c r="E63" s="44"/>
      <c r="F63" s="56"/>
      <c r="G63" s="56"/>
      <c r="H63" s="44"/>
      <c r="I63" s="44"/>
      <c r="J63" s="56"/>
      <c r="K63" s="44"/>
      <c r="L63" s="44"/>
      <c r="M63" s="44"/>
      <c r="N63" s="44"/>
      <c r="O63" s="44"/>
      <c r="P63" s="44"/>
      <c r="Q63" s="44"/>
      <c r="R63" s="44"/>
      <c r="S63" s="44"/>
      <c r="T63" s="56">
        <f t="shared" si="1"/>
        <v>0</v>
      </c>
    </row>
    <row r="64" spans="2:20" s="172" customFormat="1" ht="41.25" customHeight="1">
      <c r="B64" s="39"/>
      <c r="C64" s="55" t="s">
        <v>404</v>
      </c>
      <c r="D64" s="55"/>
      <c r="E64" s="44"/>
      <c r="F64" s="56"/>
      <c r="G64" s="56"/>
      <c r="H64" s="44"/>
      <c r="I64" s="44"/>
      <c r="J64" s="56"/>
      <c r="K64" s="44"/>
      <c r="L64" s="44"/>
      <c r="M64" s="44"/>
      <c r="N64" s="44"/>
      <c r="O64" s="44"/>
      <c r="P64" s="44"/>
      <c r="Q64" s="44"/>
      <c r="R64" s="44"/>
      <c r="S64" s="44"/>
      <c r="T64" s="56">
        <f t="shared" si="1"/>
        <v>0</v>
      </c>
    </row>
    <row r="65" spans="2:20" s="172" customFormat="1" ht="41.25" customHeight="1">
      <c r="B65" s="39"/>
      <c r="C65" s="55" t="s">
        <v>383</v>
      </c>
      <c r="D65" s="55"/>
      <c r="E65" s="44"/>
      <c r="F65" s="56"/>
      <c r="G65" s="56"/>
      <c r="H65" s="44"/>
      <c r="I65" s="44"/>
      <c r="J65" s="56"/>
      <c r="K65" s="44"/>
      <c r="L65" s="44"/>
      <c r="M65" s="44"/>
      <c r="N65" s="44"/>
      <c r="O65" s="44"/>
      <c r="P65" s="44"/>
      <c r="Q65" s="44">
        <v>1</v>
      </c>
      <c r="R65" s="44"/>
      <c r="S65" s="44"/>
      <c r="T65" s="56">
        <f t="shared" si="1"/>
        <v>1</v>
      </c>
    </row>
    <row r="66" spans="2:20" s="172" customFormat="1" ht="41.25" customHeight="1">
      <c r="B66" s="39"/>
      <c r="C66" s="55" t="s">
        <v>405</v>
      </c>
      <c r="D66" s="55"/>
      <c r="E66" s="44"/>
      <c r="F66" s="56"/>
      <c r="G66" s="56"/>
      <c r="H66" s="44"/>
      <c r="I66" s="44"/>
      <c r="J66" s="56"/>
      <c r="K66" s="44"/>
      <c r="L66" s="44"/>
      <c r="M66" s="44"/>
      <c r="N66" s="44"/>
      <c r="O66" s="44"/>
      <c r="P66" s="44"/>
      <c r="Q66" s="44"/>
      <c r="R66" s="44"/>
      <c r="S66" s="44"/>
      <c r="T66" s="56">
        <f t="shared" si="1"/>
        <v>0</v>
      </c>
    </row>
    <row r="67" spans="2:20" s="172" customFormat="1" ht="41.25" customHeight="1">
      <c r="B67" s="39"/>
      <c r="C67" s="55" t="s">
        <v>406</v>
      </c>
      <c r="D67" s="55"/>
      <c r="E67" s="44"/>
      <c r="F67" s="56"/>
      <c r="G67" s="56"/>
      <c r="H67" s="44"/>
      <c r="I67" s="44"/>
      <c r="J67" s="56"/>
      <c r="K67" s="44"/>
      <c r="L67" s="44"/>
      <c r="M67" s="44"/>
      <c r="N67" s="44"/>
      <c r="O67" s="44">
        <v>1</v>
      </c>
      <c r="P67" s="44"/>
      <c r="Q67" s="44"/>
      <c r="R67" s="44">
        <v>1</v>
      </c>
      <c r="S67" s="44"/>
      <c r="T67" s="56">
        <f t="shared" si="1"/>
        <v>2</v>
      </c>
    </row>
    <row r="68" spans="2:20" s="172" customFormat="1" ht="41.25" customHeight="1">
      <c r="B68" s="39"/>
      <c r="C68" s="55" t="s">
        <v>407</v>
      </c>
      <c r="D68" s="55"/>
      <c r="E68" s="44"/>
      <c r="F68" s="56"/>
      <c r="G68" s="56"/>
      <c r="H68" s="44"/>
      <c r="I68" s="44"/>
      <c r="J68" s="56"/>
      <c r="K68" s="44"/>
      <c r="L68" s="44"/>
      <c r="M68" s="44"/>
      <c r="N68" s="44"/>
      <c r="O68" s="44"/>
      <c r="P68" s="44"/>
      <c r="Q68" s="44"/>
      <c r="R68" s="44"/>
      <c r="S68" s="44"/>
      <c r="T68" s="56">
        <f t="shared" si="1"/>
        <v>0</v>
      </c>
    </row>
    <row r="69" spans="2:20" s="172" customFormat="1" ht="41.25" customHeight="1">
      <c r="B69" s="39"/>
      <c r="C69" s="55" t="s">
        <v>408</v>
      </c>
      <c r="D69" s="55"/>
      <c r="E69" s="44"/>
      <c r="F69" s="56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56">
        <f t="shared" si="1"/>
        <v>0</v>
      </c>
    </row>
    <row r="70" spans="2:20" s="172" customFormat="1" ht="41.25" customHeight="1">
      <c r="B70" s="39"/>
      <c r="C70" s="55" t="s">
        <v>409</v>
      </c>
      <c r="D70" s="55"/>
      <c r="E70" s="44"/>
      <c r="F70" s="56"/>
      <c r="G70" s="44"/>
      <c r="H70" s="44"/>
      <c r="I70" s="44"/>
      <c r="J70" s="56"/>
      <c r="K70" s="44"/>
      <c r="L70" s="44"/>
      <c r="M70" s="44"/>
      <c r="N70" s="44"/>
      <c r="O70" s="44"/>
      <c r="P70" s="44"/>
      <c r="Q70" s="44"/>
      <c r="R70" s="44"/>
      <c r="S70" s="44"/>
      <c r="T70" s="56">
        <f t="shared" si="1"/>
        <v>0</v>
      </c>
    </row>
    <row r="71" spans="2:20" s="172" customFormat="1" ht="41.25" customHeight="1">
      <c r="B71" s="39"/>
      <c r="C71" s="55" t="s">
        <v>410</v>
      </c>
      <c r="D71" s="55"/>
      <c r="E71" s="44"/>
      <c r="F71" s="56"/>
      <c r="G71" s="44"/>
      <c r="H71" s="44"/>
      <c r="I71" s="44"/>
      <c r="J71" s="56"/>
      <c r="K71" s="44"/>
      <c r="L71" s="44"/>
      <c r="M71" s="44"/>
      <c r="N71" s="44"/>
      <c r="O71" s="44"/>
      <c r="P71" s="44"/>
      <c r="Q71" s="44"/>
      <c r="R71" s="44"/>
      <c r="S71" s="44"/>
      <c r="T71" s="56">
        <f t="shared" si="1"/>
        <v>0</v>
      </c>
    </row>
    <row r="72" spans="2:20" s="172" customFormat="1" ht="41.25" customHeight="1">
      <c r="B72" s="39"/>
      <c r="C72" s="55" t="s">
        <v>411</v>
      </c>
      <c r="D72" s="55">
        <v>1</v>
      </c>
      <c r="E72" s="44"/>
      <c r="F72" s="56"/>
      <c r="G72" s="44"/>
      <c r="H72" s="44"/>
      <c r="I72" s="44"/>
      <c r="J72" s="56"/>
      <c r="K72" s="44"/>
      <c r="L72" s="44"/>
      <c r="M72" s="44"/>
      <c r="N72" s="44">
        <v>1</v>
      </c>
      <c r="O72" s="44"/>
      <c r="P72" s="44">
        <v>2</v>
      </c>
      <c r="Q72" s="44"/>
      <c r="R72" s="44"/>
      <c r="S72" s="44"/>
      <c r="T72" s="56">
        <f t="shared" si="1"/>
        <v>3</v>
      </c>
    </row>
    <row r="73" spans="2:20" s="172" customFormat="1" ht="41.25" customHeight="1">
      <c r="B73" s="39"/>
      <c r="C73" s="55" t="s">
        <v>219</v>
      </c>
      <c r="D73" s="55">
        <v>1</v>
      </c>
      <c r="E73" s="44"/>
      <c r="F73" s="44"/>
      <c r="G73" s="44"/>
      <c r="H73" s="44"/>
      <c r="I73" s="44"/>
      <c r="J73" s="44"/>
      <c r="K73" s="44"/>
      <c r="L73" s="44">
        <v>1</v>
      </c>
      <c r="M73" s="44"/>
      <c r="N73" s="44"/>
      <c r="O73" s="44"/>
      <c r="P73" s="44"/>
      <c r="Q73" s="44"/>
      <c r="R73" s="44"/>
      <c r="S73" s="44"/>
      <c r="T73" s="56">
        <f t="shared" si="1"/>
        <v>1</v>
      </c>
    </row>
    <row r="74" spans="2:20" s="172" customFormat="1" ht="41.25" customHeight="1">
      <c r="B74" s="39"/>
      <c r="C74" s="55" t="s">
        <v>412</v>
      </c>
      <c r="D74" s="55"/>
      <c r="E74" s="44"/>
      <c r="F74" s="44"/>
      <c r="G74" s="44"/>
      <c r="H74" s="44"/>
      <c r="I74" s="44"/>
      <c r="J74" s="56"/>
      <c r="K74" s="44"/>
      <c r="L74" s="44">
        <v>2</v>
      </c>
      <c r="M74" s="44"/>
      <c r="N74" s="44"/>
      <c r="O74" s="44">
        <v>1</v>
      </c>
      <c r="P74" s="44">
        <v>1</v>
      </c>
      <c r="Q74" s="44"/>
      <c r="R74" s="44">
        <v>1</v>
      </c>
      <c r="S74" s="44"/>
      <c r="T74" s="56">
        <f t="shared" si="1"/>
        <v>5</v>
      </c>
    </row>
    <row r="75" spans="2:20" s="172" customFormat="1" ht="41.25" customHeight="1">
      <c r="B75" s="39"/>
      <c r="C75" s="55" t="s">
        <v>413</v>
      </c>
      <c r="D75" s="55"/>
      <c r="E75" s="44"/>
      <c r="F75" s="56"/>
      <c r="G75" s="44"/>
      <c r="H75" s="44"/>
      <c r="I75" s="44"/>
      <c r="J75" s="56"/>
      <c r="K75" s="44"/>
      <c r="L75" s="44"/>
      <c r="M75" s="44"/>
      <c r="N75" s="44"/>
      <c r="O75" s="44">
        <v>1</v>
      </c>
      <c r="P75" s="44"/>
      <c r="Q75" s="44"/>
      <c r="R75" s="44"/>
      <c r="S75" s="44"/>
      <c r="T75" s="56">
        <f t="shared" si="1"/>
        <v>1</v>
      </c>
    </row>
    <row r="76" spans="2:20" s="172" customFormat="1" ht="41.25" customHeight="1">
      <c r="B76" s="39"/>
      <c r="C76" s="55" t="s">
        <v>414</v>
      </c>
      <c r="D76" s="55">
        <v>1</v>
      </c>
      <c r="E76" s="44"/>
      <c r="F76" s="56"/>
      <c r="G76" s="44"/>
      <c r="H76" s="44"/>
      <c r="I76" s="44"/>
      <c r="J76" s="56"/>
      <c r="K76" s="44"/>
      <c r="L76" s="44"/>
      <c r="M76" s="44"/>
      <c r="N76" s="44"/>
      <c r="O76" s="44"/>
      <c r="P76" s="44"/>
      <c r="Q76" s="44"/>
      <c r="R76" s="44"/>
      <c r="S76" s="44"/>
      <c r="T76" s="56"/>
    </row>
    <row r="77" spans="2:20" s="172" customFormat="1" ht="41.25" customHeight="1">
      <c r="B77" s="39"/>
      <c r="C77" s="55" t="s">
        <v>415</v>
      </c>
      <c r="D77" s="55">
        <v>1</v>
      </c>
      <c r="E77" s="44"/>
      <c r="F77" s="56"/>
      <c r="G77" s="44"/>
      <c r="H77" s="44"/>
      <c r="I77" s="44"/>
      <c r="J77" s="56"/>
      <c r="K77" s="44"/>
      <c r="L77" s="44"/>
      <c r="M77" s="44"/>
      <c r="N77" s="44"/>
      <c r="O77" s="44"/>
      <c r="P77" s="44"/>
      <c r="Q77" s="44"/>
      <c r="R77" s="44"/>
      <c r="S77" s="44"/>
      <c r="T77" s="56"/>
    </row>
  </sheetData>
  <sheetProtection selectLockedCells="1" selectUnlockedCells="1"/>
  <mergeCells count="8">
    <mergeCell ref="B39:B42"/>
    <mergeCell ref="B44:B45"/>
    <mergeCell ref="E2:S2"/>
    <mergeCell ref="Z5:AC5"/>
    <mergeCell ref="B8:B9"/>
    <mergeCell ref="W8:Y8"/>
    <mergeCell ref="B16:B17"/>
    <mergeCell ref="B31:B3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66"/>
  <sheetViews>
    <sheetView zoomScale="60" zoomScaleNormal="60" zoomScalePageLayoutView="0" workbookViewId="0" topLeftCell="A1">
      <selection activeCell="Z8" sqref="Z8"/>
    </sheetView>
  </sheetViews>
  <sheetFormatPr defaultColWidth="9.00390625" defaultRowHeight="12.75"/>
  <cols>
    <col min="1" max="1" width="9.125" style="152" customWidth="1"/>
    <col min="2" max="2" width="6.375" style="39" customWidth="1"/>
    <col min="3" max="3" width="35.625" style="40" customWidth="1"/>
    <col min="4" max="7" width="10.125" style="41" customWidth="1"/>
    <col min="8" max="8" width="11.625" style="152" customWidth="1"/>
    <col min="9" max="10" width="10.125" style="41" customWidth="1"/>
    <col min="11" max="11" width="11.625" style="152" customWidth="1"/>
    <col min="12" max="13" width="10.125" style="41" customWidth="1"/>
    <col min="14" max="15" width="10.125" style="152" customWidth="1"/>
    <col min="16" max="16" width="10.125" style="41" customWidth="1"/>
    <col min="17" max="19" width="10.125" style="152" customWidth="1"/>
    <col min="20" max="20" width="13.875" style="46" customWidth="1"/>
    <col min="21" max="21" width="9.125" style="152" customWidth="1"/>
    <col min="22" max="22" width="12.125" style="152" customWidth="1"/>
    <col min="23" max="24" width="9.125" style="152" customWidth="1"/>
    <col min="25" max="25" width="9.625" style="152" customWidth="1"/>
    <col min="26" max="26" width="10.75390625" style="152" customWidth="1"/>
    <col min="27" max="27" width="9.75390625" style="152" customWidth="1"/>
    <col min="28" max="28" width="10.625" style="152" customWidth="1"/>
    <col min="29" max="29" width="12.625" style="152" customWidth="1"/>
    <col min="30" max="16384" width="9.125" style="152" customWidth="1"/>
  </cols>
  <sheetData>
    <row r="2" spans="2:20" s="41" customFormat="1" ht="39.75" customHeight="1">
      <c r="B2" s="39"/>
      <c r="C2" s="40" t="s">
        <v>3</v>
      </c>
      <c r="D2" s="302"/>
      <c r="E2" s="302"/>
      <c r="F2" s="302"/>
      <c r="G2" s="302"/>
      <c r="H2" s="302"/>
      <c r="I2" s="302"/>
      <c r="L2" s="307"/>
      <c r="M2" s="307"/>
      <c r="N2" s="307"/>
      <c r="O2" s="102"/>
      <c r="P2" s="102"/>
      <c r="Q2" s="102"/>
      <c r="R2" s="102"/>
      <c r="S2" s="102"/>
      <c r="T2" s="46"/>
    </row>
    <row r="3" spans="2:20" s="180" customFormat="1" ht="39.75" customHeight="1">
      <c r="B3" s="181"/>
      <c r="C3" s="182"/>
      <c r="D3" s="183">
        <v>62</v>
      </c>
      <c r="E3" s="183">
        <v>65</v>
      </c>
      <c r="F3" s="183">
        <v>64</v>
      </c>
      <c r="G3" s="183">
        <v>61</v>
      </c>
      <c r="H3" s="183">
        <v>69</v>
      </c>
      <c r="I3" s="183">
        <v>63</v>
      </c>
      <c r="J3" s="183">
        <v>54</v>
      </c>
      <c r="K3" s="183">
        <v>55</v>
      </c>
      <c r="L3" s="140">
        <v>58</v>
      </c>
      <c r="M3" s="140">
        <v>56</v>
      </c>
      <c r="N3" s="140">
        <v>59</v>
      </c>
      <c r="O3" s="140">
        <v>57</v>
      </c>
      <c r="P3" s="140">
        <v>66</v>
      </c>
      <c r="Q3" s="140">
        <v>67</v>
      </c>
      <c r="R3" s="140">
        <v>68</v>
      </c>
      <c r="S3" s="140">
        <v>60</v>
      </c>
      <c r="T3" s="140"/>
    </row>
    <row r="4" spans="3:20" s="184" customFormat="1" ht="18">
      <c r="C4" s="40"/>
      <c r="J4" s="185" t="s">
        <v>416</v>
      </c>
      <c r="L4" s="308" t="s">
        <v>417</v>
      </c>
      <c r="M4" s="308"/>
      <c r="N4" s="308"/>
      <c r="O4" s="308"/>
      <c r="P4" s="308"/>
      <c r="Q4" s="308"/>
      <c r="R4" s="186"/>
      <c r="T4" s="187"/>
    </row>
    <row r="5" spans="2:29" s="188" customFormat="1" ht="114.75" customHeight="1">
      <c r="B5" s="46"/>
      <c r="C5" s="40"/>
      <c r="D5" s="49" t="s">
        <v>418</v>
      </c>
      <c r="E5" s="49" t="s">
        <v>419</v>
      </c>
      <c r="F5" s="49" t="s">
        <v>420</v>
      </c>
      <c r="G5" s="49" t="s">
        <v>421</v>
      </c>
      <c r="H5" s="49" t="s">
        <v>422</v>
      </c>
      <c r="I5" s="49" t="s">
        <v>423</v>
      </c>
      <c r="J5" s="49" t="s">
        <v>424</v>
      </c>
      <c r="K5" s="49" t="s">
        <v>346</v>
      </c>
      <c r="L5" s="49" t="s">
        <v>425</v>
      </c>
      <c r="M5" s="49" t="s">
        <v>426</v>
      </c>
      <c r="N5" s="49" t="s">
        <v>427</v>
      </c>
      <c r="O5" s="49" t="s">
        <v>11</v>
      </c>
      <c r="P5" s="49" t="s">
        <v>428</v>
      </c>
      <c r="Q5" s="49" t="s">
        <v>11</v>
      </c>
      <c r="R5" s="49" t="s">
        <v>429</v>
      </c>
      <c r="S5" s="49" t="s">
        <v>5</v>
      </c>
      <c r="T5" s="52" t="s">
        <v>12</v>
      </c>
      <c r="Y5" s="289" t="s">
        <v>13</v>
      </c>
      <c r="Z5" s="289"/>
      <c r="AA5" s="289"/>
      <c r="AB5" s="289"/>
      <c r="AC5" s="52" t="s">
        <v>14</v>
      </c>
    </row>
    <row r="6" spans="2:29" s="188" customFormat="1" ht="41.25" customHeight="1">
      <c r="B6" s="46"/>
      <c r="C6" s="55" t="s">
        <v>15</v>
      </c>
      <c r="D6" s="44" t="s">
        <v>17</v>
      </c>
      <c r="E6" s="44" t="s">
        <v>19</v>
      </c>
      <c r="F6" s="44" t="s">
        <v>16</v>
      </c>
      <c r="G6" s="53" t="s">
        <v>16</v>
      </c>
      <c r="H6" s="53" t="s">
        <v>16</v>
      </c>
      <c r="I6" s="53" t="s">
        <v>17</v>
      </c>
      <c r="J6" s="53" t="s">
        <v>16</v>
      </c>
      <c r="K6" s="53" t="s">
        <v>17</v>
      </c>
      <c r="L6" s="53" t="s">
        <v>19</v>
      </c>
      <c r="M6" s="53" t="s">
        <v>17</v>
      </c>
      <c r="N6" s="53" t="s">
        <v>19</v>
      </c>
      <c r="O6" s="53" t="s">
        <v>17</v>
      </c>
      <c r="P6" s="53" t="s">
        <v>16</v>
      </c>
      <c r="Q6" s="53" t="s">
        <v>17</v>
      </c>
      <c r="R6" s="53" t="s">
        <v>16</v>
      </c>
      <c r="S6" s="53" t="s">
        <v>16</v>
      </c>
      <c r="T6" s="52"/>
      <c r="Y6" s="44" t="s">
        <v>18</v>
      </c>
      <c r="Z6" s="44" t="s">
        <v>16</v>
      </c>
      <c r="AA6" s="44" t="s">
        <v>19</v>
      </c>
      <c r="AB6" s="44" t="s">
        <v>17</v>
      </c>
      <c r="AC6" s="44"/>
    </row>
    <row r="7" spans="2:30" s="41" customFormat="1" ht="36">
      <c r="B7" s="39"/>
      <c r="C7" s="55" t="s">
        <v>67</v>
      </c>
      <c r="D7" s="57" t="s">
        <v>21</v>
      </c>
      <c r="E7" s="57" t="s">
        <v>21</v>
      </c>
      <c r="F7" s="57" t="s">
        <v>21</v>
      </c>
      <c r="G7" s="57" t="s">
        <v>21</v>
      </c>
      <c r="H7" s="57"/>
      <c r="I7" s="57" t="s">
        <v>21</v>
      </c>
      <c r="J7" s="57"/>
      <c r="K7" s="57" t="s">
        <v>21</v>
      </c>
      <c r="L7" s="57" t="s">
        <v>21</v>
      </c>
      <c r="M7" s="57" t="s">
        <v>21</v>
      </c>
      <c r="N7" s="57" t="s">
        <v>21</v>
      </c>
      <c r="O7" s="57" t="s">
        <v>21</v>
      </c>
      <c r="P7" s="57" t="s">
        <v>21</v>
      </c>
      <c r="Q7" s="57" t="s">
        <v>21</v>
      </c>
      <c r="R7" s="57"/>
      <c r="S7" s="57" t="s">
        <v>21</v>
      </c>
      <c r="T7" s="44"/>
      <c r="Y7" s="56">
        <v>0</v>
      </c>
      <c r="Z7" s="56">
        <f>J8+G8+R8+S9+H8+F8+P8</f>
        <v>183.78000000000003</v>
      </c>
      <c r="AA7" s="56">
        <f>L8+N8+E8</f>
        <v>70.5</v>
      </c>
      <c r="AB7" s="56">
        <f>D9+F9+I8+M8+O9+K9+Q9</f>
        <v>34.86</v>
      </c>
      <c r="AC7" s="56">
        <f>SUM(Y7:AB7)</f>
        <v>289.14000000000004</v>
      </c>
      <c r="AD7" s="189"/>
    </row>
    <row r="8" spans="2:29" s="41" customFormat="1" ht="41.25" customHeight="1">
      <c r="B8" s="291" t="s">
        <v>22</v>
      </c>
      <c r="C8" s="55" t="s">
        <v>430</v>
      </c>
      <c r="D8" s="56" t="s">
        <v>21</v>
      </c>
      <c r="E8" s="56">
        <v>16.29</v>
      </c>
      <c r="F8" s="56">
        <v>12.34</v>
      </c>
      <c r="G8" s="56">
        <v>52.74</v>
      </c>
      <c r="H8" s="56">
        <v>14.16</v>
      </c>
      <c r="I8" s="56">
        <v>2.36</v>
      </c>
      <c r="J8" s="56">
        <v>16.95</v>
      </c>
      <c r="K8" s="56" t="s">
        <v>21</v>
      </c>
      <c r="L8" s="56">
        <v>28.9</v>
      </c>
      <c r="M8" s="56">
        <v>13.4</v>
      </c>
      <c r="N8" s="56">
        <v>25.31</v>
      </c>
      <c r="O8" s="56" t="s">
        <v>21</v>
      </c>
      <c r="P8" s="56">
        <v>14.8</v>
      </c>
      <c r="Q8" s="56" t="s">
        <v>21</v>
      </c>
      <c r="R8" s="56">
        <v>19.18</v>
      </c>
      <c r="S8" s="56" t="s">
        <v>21</v>
      </c>
      <c r="T8" s="56">
        <f>SUM(D8:S8)</f>
        <v>216.43000000000004</v>
      </c>
      <c r="V8" s="101"/>
      <c r="W8" s="101"/>
      <c r="X8" s="101"/>
      <c r="Y8" s="123"/>
      <c r="Z8" s="123"/>
      <c r="AA8" s="123"/>
      <c r="AB8" s="123"/>
      <c r="AC8" s="123"/>
    </row>
    <row r="9" spans="2:29" s="41" customFormat="1" ht="41.25" customHeight="1">
      <c r="B9" s="291"/>
      <c r="C9" s="55" t="s">
        <v>337</v>
      </c>
      <c r="D9" s="56">
        <v>8.76</v>
      </c>
      <c r="E9" s="56"/>
      <c r="F9" s="56"/>
      <c r="G9" s="56" t="s">
        <v>21</v>
      </c>
      <c r="H9" s="56"/>
      <c r="I9" s="56" t="s">
        <v>21</v>
      </c>
      <c r="J9" s="56" t="s">
        <v>21</v>
      </c>
      <c r="K9" s="56">
        <v>4.97</v>
      </c>
      <c r="L9" s="56" t="s">
        <v>21</v>
      </c>
      <c r="M9" s="56" t="s">
        <v>21</v>
      </c>
      <c r="N9" s="56" t="s">
        <v>21</v>
      </c>
      <c r="O9" s="56">
        <v>3.4</v>
      </c>
      <c r="P9" s="56" t="s">
        <v>21</v>
      </c>
      <c r="Q9" s="56">
        <v>1.97</v>
      </c>
      <c r="R9" s="56"/>
      <c r="S9" s="56">
        <v>53.61</v>
      </c>
      <c r="T9" s="56">
        <f>SUM(D9:S9)</f>
        <v>72.71</v>
      </c>
      <c r="AB9" s="65"/>
      <c r="AC9" s="62"/>
    </row>
    <row r="10" spans="3:26" ht="41.25" customHeight="1">
      <c r="C10" s="55" t="s">
        <v>25</v>
      </c>
      <c r="D10" s="57">
        <v>1</v>
      </c>
      <c r="E10" s="57">
        <v>1</v>
      </c>
      <c r="F10" s="57">
        <v>1</v>
      </c>
      <c r="G10" s="57"/>
      <c r="H10" s="57">
        <v>1</v>
      </c>
      <c r="I10" s="57"/>
      <c r="J10" s="57">
        <v>1</v>
      </c>
      <c r="K10" s="57">
        <v>1</v>
      </c>
      <c r="L10" s="57">
        <v>2</v>
      </c>
      <c r="M10" s="57">
        <v>2</v>
      </c>
      <c r="N10" s="57">
        <v>2</v>
      </c>
      <c r="O10" s="57">
        <v>1</v>
      </c>
      <c r="P10" s="57"/>
      <c r="Q10" s="57">
        <v>1</v>
      </c>
      <c r="R10" s="57"/>
      <c r="S10" s="190"/>
      <c r="T10" s="56">
        <f>SUM(D10:S10)</f>
        <v>14</v>
      </c>
      <c r="V10" s="191"/>
      <c r="Z10" s="178"/>
    </row>
    <row r="11" spans="3:26" ht="41.25" customHeight="1">
      <c r="C11" s="55" t="s">
        <v>71</v>
      </c>
      <c r="D11" s="57"/>
      <c r="E11" s="57">
        <v>1</v>
      </c>
      <c r="F11" s="57"/>
      <c r="G11" s="57"/>
      <c r="H11" s="57"/>
      <c r="I11" s="57">
        <v>1</v>
      </c>
      <c r="J11" s="57"/>
      <c r="K11" s="57"/>
      <c r="L11" s="57"/>
      <c r="M11" s="57"/>
      <c r="N11" s="57"/>
      <c r="O11" s="57"/>
      <c r="P11" s="57"/>
      <c r="Q11" s="57"/>
      <c r="R11" s="57"/>
      <c r="S11" s="190"/>
      <c r="T11" s="56"/>
      <c r="Z11" s="178"/>
    </row>
    <row r="12" spans="3:27" ht="41.25" customHeight="1">
      <c r="C12" s="55" t="s">
        <v>27</v>
      </c>
      <c r="D12" s="58">
        <v>1</v>
      </c>
      <c r="E12" s="58"/>
      <c r="F12" s="58"/>
      <c r="G12" s="58"/>
      <c r="H12" s="58"/>
      <c r="I12" s="58"/>
      <c r="J12" s="58"/>
      <c r="K12" s="58">
        <v>1</v>
      </c>
      <c r="L12" s="58"/>
      <c r="M12" s="58"/>
      <c r="N12" s="58"/>
      <c r="O12" s="58">
        <v>1</v>
      </c>
      <c r="P12" s="58"/>
      <c r="Q12" s="58">
        <v>1</v>
      </c>
      <c r="R12" s="58"/>
      <c r="S12" s="192"/>
      <c r="T12" s="56">
        <f aca="true" t="shared" si="0" ref="T12:T66">SUM(D12:S12)</f>
        <v>4</v>
      </c>
      <c r="AA12" s="193" t="s">
        <v>431</v>
      </c>
    </row>
    <row r="13" spans="3:20" ht="41.25" customHeight="1">
      <c r="C13" s="55" t="s">
        <v>28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194"/>
      <c r="T13" s="56">
        <f t="shared" si="0"/>
        <v>0</v>
      </c>
    </row>
    <row r="14" spans="2:20" s="41" customFormat="1" ht="41.25" customHeight="1">
      <c r="B14" s="291" t="s">
        <v>74</v>
      </c>
      <c r="C14" s="55" t="s">
        <v>30</v>
      </c>
      <c r="D14" s="56"/>
      <c r="E14" s="56">
        <v>1.9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>
        <f t="shared" si="0"/>
        <v>1.9</v>
      </c>
    </row>
    <row r="15" spans="2:20" s="41" customFormat="1" ht="41.25" customHeight="1">
      <c r="B15" s="291"/>
      <c r="C15" s="55" t="s">
        <v>31</v>
      </c>
      <c r="D15" s="56"/>
      <c r="E15" s="56"/>
      <c r="F15" s="56"/>
      <c r="G15" s="56"/>
      <c r="H15" s="56"/>
      <c r="I15" s="56"/>
      <c r="J15" s="56"/>
      <c r="K15" s="56">
        <v>14.94</v>
      </c>
      <c r="L15" s="56"/>
      <c r="M15" s="56"/>
      <c r="N15" s="56"/>
      <c r="O15" s="56">
        <v>14.94</v>
      </c>
      <c r="P15" s="56"/>
      <c r="Q15" s="56">
        <v>14.94</v>
      </c>
      <c r="R15" s="56"/>
      <c r="S15" s="56"/>
      <c r="T15" s="56">
        <f t="shared" si="0"/>
        <v>44.82</v>
      </c>
    </row>
    <row r="16" spans="2:20" s="41" customFormat="1" ht="41.25" customHeight="1">
      <c r="B16" s="67"/>
      <c r="C16" s="55" t="s">
        <v>432</v>
      </c>
      <c r="D16" s="56"/>
      <c r="E16" s="56">
        <v>32.58</v>
      </c>
      <c r="F16" s="56">
        <v>24.68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>
        <f t="shared" si="0"/>
        <v>57.26</v>
      </c>
    </row>
    <row r="17" spans="3:20" ht="41.25" customHeight="1">
      <c r="C17" s="55" t="s">
        <v>76</v>
      </c>
      <c r="D17" s="57"/>
      <c r="E17" s="57"/>
      <c r="F17" s="57"/>
      <c r="G17" s="57"/>
      <c r="H17" s="57"/>
      <c r="I17" s="57"/>
      <c r="J17" s="57"/>
      <c r="K17" s="57">
        <v>1</v>
      </c>
      <c r="L17" s="57"/>
      <c r="M17" s="57"/>
      <c r="N17" s="57"/>
      <c r="O17" s="57">
        <v>1</v>
      </c>
      <c r="P17" s="57"/>
      <c r="Q17" s="57">
        <v>1</v>
      </c>
      <c r="R17" s="57"/>
      <c r="S17" s="190"/>
      <c r="T17" s="56">
        <f t="shared" si="0"/>
        <v>3</v>
      </c>
    </row>
    <row r="18" spans="3:20" ht="41.25" customHeight="1">
      <c r="C18" s="55" t="s">
        <v>72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190"/>
      <c r="T18" s="56">
        <f t="shared" si="0"/>
        <v>0</v>
      </c>
    </row>
    <row r="19" spans="3:20" ht="41.25" customHeight="1">
      <c r="C19" s="55" t="s">
        <v>32</v>
      </c>
      <c r="D19" s="57">
        <v>1</v>
      </c>
      <c r="E19" s="57">
        <v>2</v>
      </c>
      <c r="F19" s="57">
        <v>2</v>
      </c>
      <c r="G19" s="57">
        <v>1</v>
      </c>
      <c r="H19" s="57">
        <v>2</v>
      </c>
      <c r="I19" s="57"/>
      <c r="J19" s="57">
        <v>2</v>
      </c>
      <c r="K19" s="57">
        <v>1</v>
      </c>
      <c r="L19" s="57"/>
      <c r="M19" s="57">
        <v>2</v>
      </c>
      <c r="N19" s="57"/>
      <c r="O19" s="57"/>
      <c r="P19" s="57">
        <v>1</v>
      </c>
      <c r="Q19" s="57"/>
      <c r="R19" s="57"/>
      <c r="S19" s="190"/>
      <c r="T19" s="56">
        <f t="shared" si="0"/>
        <v>14</v>
      </c>
    </row>
    <row r="20" spans="3:20" ht="41.25" customHeight="1">
      <c r="C20" s="55" t="s">
        <v>191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190"/>
      <c r="T20" s="56">
        <f t="shared" si="0"/>
        <v>0</v>
      </c>
    </row>
    <row r="21" spans="3:20" ht="41.25" customHeight="1">
      <c r="C21" s="55" t="s">
        <v>192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190"/>
      <c r="T21" s="56">
        <f t="shared" si="0"/>
        <v>0</v>
      </c>
    </row>
    <row r="22" spans="3:20" ht="41.25" customHeight="1">
      <c r="C22" s="55" t="s">
        <v>193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190"/>
      <c r="T22" s="56">
        <f t="shared" si="0"/>
        <v>0</v>
      </c>
    </row>
    <row r="23" spans="3:20" ht="41.25" customHeight="1">
      <c r="C23" s="55" t="s">
        <v>194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190"/>
      <c r="T23" s="56">
        <f t="shared" si="0"/>
        <v>0</v>
      </c>
    </row>
    <row r="24" spans="3:20" ht="41.25" customHeight="1">
      <c r="C24" s="55" t="s">
        <v>195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190"/>
      <c r="T24" s="56">
        <f t="shared" si="0"/>
        <v>0</v>
      </c>
    </row>
    <row r="25" spans="3:20" ht="41.25" customHeight="1">
      <c r="C25" s="55" t="s">
        <v>33</v>
      </c>
      <c r="D25" s="57">
        <v>1</v>
      </c>
      <c r="E25" s="57">
        <v>1</v>
      </c>
      <c r="F25" s="57">
        <v>1</v>
      </c>
      <c r="G25" s="57">
        <v>3</v>
      </c>
      <c r="H25" s="57">
        <v>1</v>
      </c>
      <c r="I25" s="57"/>
      <c r="J25" s="57">
        <v>1</v>
      </c>
      <c r="K25" s="57">
        <v>1</v>
      </c>
      <c r="L25" s="57">
        <v>2</v>
      </c>
      <c r="M25" s="57">
        <v>1</v>
      </c>
      <c r="N25" s="57">
        <v>2</v>
      </c>
      <c r="O25" s="57">
        <v>1</v>
      </c>
      <c r="P25" s="57">
        <v>1</v>
      </c>
      <c r="Q25" s="57">
        <v>1</v>
      </c>
      <c r="R25" s="57"/>
      <c r="S25" s="190"/>
      <c r="T25" s="56">
        <f t="shared" si="0"/>
        <v>17</v>
      </c>
    </row>
    <row r="26" spans="3:20" ht="41.25" customHeight="1">
      <c r="C26" s="55" t="s">
        <v>34</v>
      </c>
      <c r="D26" s="57"/>
      <c r="E26" s="57"/>
      <c r="F26" s="57">
        <v>1</v>
      </c>
      <c r="G26" s="57">
        <v>3</v>
      </c>
      <c r="H26" s="57"/>
      <c r="I26" s="57"/>
      <c r="J26" s="57"/>
      <c r="K26" s="57"/>
      <c r="L26" s="57">
        <v>1</v>
      </c>
      <c r="M26" s="57">
        <v>1</v>
      </c>
      <c r="N26" s="57">
        <v>1</v>
      </c>
      <c r="O26" s="57"/>
      <c r="P26" s="57">
        <v>1</v>
      </c>
      <c r="Q26" s="57"/>
      <c r="R26" s="57"/>
      <c r="S26" s="190"/>
      <c r="T26" s="56">
        <f t="shared" si="0"/>
        <v>8</v>
      </c>
    </row>
    <row r="27" spans="3:20" ht="41.25" customHeight="1">
      <c r="C27" s="55" t="s">
        <v>433</v>
      </c>
      <c r="D27" s="56"/>
      <c r="E27" s="56"/>
      <c r="F27" s="56">
        <v>3.46</v>
      </c>
      <c r="G27" s="56">
        <v>10.38</v>
      </c>
      <c r="H27" s="56"/>
      <c r="I27" s="56"/>
      <c r="J27" s="56"/>
      <c r="K27" s="56"/>
      <c r="L27" s="56">
        <v>6.58</v>
      </c>
      <c r="M27" s="56">
        <v>3.46</v>
      </c>
      <c r="N27" s="56">
        <v>6.58</v>
      </c>
      <c r="O27" s="56"/>
      <c r="P27" s="56">
        <v>3.46</v>
      </c>
      <c r="Q27" s="56"/>
      <c r="R27" s="56"/>
      <c r="S27" s="194"/>
      <c r="T27" s="56">
        <f t="shared" si="0"/>
        <v>33.92</v>
      </c>
    </row>
    <row r="28" spans="3:20" ht="41.25" customHeight="1">
      <c r="C28" s="55" t="s">
        <v>339</v>
      </c>
      <c r="D28" s="57"/>
      <c r="E28" s="57"/>
      <c r="F28" s="57">
        <v>3</v>
      </c>
      <c r="G28" s="57">
        <v>8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190"/>
      <c r="T28" s="56">
        <f t="shared" si="0"/>
        <v>11</v>
      </c>
    </row>
    <row r="29" spans="3:28" ht="41.25" customHeight="1">
      <c r="C29" s="55" t="s">
        <v>386</v>
      </c>
      <c r="D29" s="57"/>
      <c r="E29" s="57"/>
      <c r="F29" s="57"/>
      <c r="G29" s="57"/>
      <c r="H29" s="57"/>
      <c r="I29" s="57"/>
      <c r="J29" s="56"/>
      <c r="K29" s="57"/>
      <c r="L29" s="56"/>
      <c r="M29" s="56"/>
      <c r="N29" s="56"/>
      <c r="O29" s="57"/>
      <c r="P29" s="56"/>
      <c r="Q29" s="57"/>
      <c r="R29" s="57"/>
      <c r="S29" s="194"/>
      <c r="T29" s="56">
        <f t="shared" si="0"/>
        <v>0</v>
      </c>
      <c r="Y29" s="195"/>
      <c r="Z29" s="195"/>
      <c r="AA29" s="195"/>
      <c r="AB29" s="195"/>
    </row>
    <row r="30" spans="2:20" ht="41.25" customHeight="1">
      <c r="B30" s="292" t="s">
        <v>37</v>
      </c>
      <c r="C30" s="55" t="s">
        <v>78</v>
      </c>
      <c r="D30" s="57"/>
      <c r="E30" s="57">
        <v>4</v>
      </c>
      <c r="F30" s="57">
        <v>2</v>
      </c>
      <c r="G30" s="57">
        <v>4</v>
      </c>
      <c r="H30" s="57">
        <v>2</v>
      </c>
      <c r="I30" s="57"/>
      <c r="J30" s="57">
        <v>1</v>
      </c>
      <c r="K30" s="57"/>
      <c r="L30" s="57">
        <v>4</v>
      </c>
      <c r="M30" s="57">
        <v>3</v>
      </c>
      <c r="N30" s="57">
        <v>4</v>
      </c>
      <c r="O30" s="57"/>
      <c r="P30" s="57">
        <v>1</v>
      </c>
      <c r="Q30" s="57"/>
      <c r="R30" s="57"/>
      <c r="S30" s="190"/>
      <c r="T30" s="56">
        <f t="shared" si="0"/>
        <v>25</v>
      </c>
    </row>
    <row r="31" spans="2:20" ht="41.25" customHeight="1">
      <c r="B31" s="292"/>
      <c r="C31" s="55" t="s">
        <v>199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190"/>
      <c r="T31" s="56">
        <f t="shared" si="0"/>
        <v>0</v>
      </c>
    </row>
    <row r="32" spans="2:20" ht="41.25" customHeight="1">
      <c r="B32" s="292"/>
      <c r="C32" s="55" t="s">
        <v>39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190"/>
      <c r="T32" s="56">
        <f t="shared" si="0"/>
        <v>0</v>
      </c>
    </row>
    <row r="33" spans="2:20" ht="41.25" customHeight="1">
      <c r="B33" s="292"/>
      <c r="C33" s="55" t="s">
        <v>200</v>
      </c>
      <c r="D33" s="57"/>
      <c r="E33" s="57"/>
      <c r="F33" s="57"/>
      <c r="G33" s="57">
        <v>8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190"/>
      <c r="T33" s="56">
        <f t="shared" si="0"/>
        <v>8</v>
      </c>
    </row>
    <row r="34" spans="2:20" ht="41.25" customHeight="1">
      <c r="B34" s="292"/>
      <c r="C34" s="55" t="s">
        <v>40</v>
      </c>
      <c r="D34" s="57"/>
      <c r="E34" s="57">
        <v>2</v>
      </c>
      <c r="F34" s="57">
        <v>1</v>
      </c>
      <c r="G34" s="57">
        <v>4</v>
      </c>
      <c r="H34" s="57">
        <v>2</v>
      </c>
      <c r="I34" s="57"/>
      <c r="J34" s="57">
        <v>2</v>
      </c>
      <c r="K34" s="57"/>
      <c r="L34" s="57">
        <v>2</v>
      </c>
      <c r="M34" s="57"/>
      <c r="N34" s="57">
        <v>2</v>
      </c>
      <c r="O34" s="57"/>
      <c r="P34" s="57">
        <v>1</v>
      </c>
      <c r="Q34" s="57"/>
      <c r="R34" s="57"/>
      <c r="S34" s="190"/>
      <c r="T34" s="56">
        <f t="shared" si="0"/>
        <v>16</v>
      </c>
    </row>
    <row r="35" spans="2:20" ht="41.25" customHeight="1">
      <c r="B35" s="292"/>
      <c r="C35" s="55" t="s">
        <v>434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90"/>
      <c r="T35" s="56">
        <f t="shared" si="0"/>
        <v>0</v>
      </c>
    </row>
    <row r="36" spans="3:20" ht="41.25" customHeight="1">
      <c r="C36" s="55" t="s">
        <v>41</v>
      </c>
      <c r="D36" s="57">
        <v>1</v>
      </c>
      <c r="E36" s="57">
        <v>2</v>
      </c>
      <c r="F36" s="57">
        <v>1</v>
      </c>
      <c r="G36" s="57">
        <v>7</v>
      </c>
      <c r="H36" s="57">
        <v>2</v>
      </c>
      <c r="I36" s="57">
        <v>1</v>
      </c>
      <c r="J36" s="57">
        <v>2</v>
      </c>
      <c r="K36" s="57">
        <v>2</v>
      </c>
      <c r="L36" s="57">
        <v>3</v>
      </c>
      <c r="M36" s="57">
        <v>2</v>
      </c>
      <c r="N36" s="57">
        <v>3</v>
      </c>
      <c r="O36" s="57"/>
      <c r="P36" s="57">
        <v>2</v>
      </c>
      <c r="Q36" s="57"/>
      <c r="R36" s="57"/>
      <c r="S36" s="190"/>
      <c r="T36" s="56">
        <f t="shared" si="0"/>
        <v>28</v>
      </c>
    </row>
    <row r="37" spans="3:20" ht="41.25" customHeight="1">
      <c r="C37" s="55" t="s">
        <v>267</v>
      </c>
      <c r="D37" s="57"/>
      <c r="E37" s="57"/>
      <c r="F37" s="57"/>
      <c r="G37" s="57"/>
      <c r="H37" s="57"/>
      <c r="I37" s="57"/>
      <c r="J37" s="57"/>
      <c r="K37" s="57"/>
      <c r="L37" s="57">
        <v>1</v>
      </c>
      <c r="M37" s="57">
        <v>1</v>
      </c>
      <c r="N37" s="57">
        <v>1</v>
      </c>
      <c r="O37" s="57"/>
      <c r="P37" s="57"/>
      <c r="Q37" s="57"/>
      <c r="R37" s="57"/>
      <c r="S37" s="190"/>
      <c r="T37" s="56">
        <f t="shared" si="0"/>
        <v>3</v>
      </c>
    </row>
    <row r="38" spans="2:20" ht="41.25" customHeight="1">
      <c r="B38" s="290" t="s">
        <v>42</v>
      </c>
      <c r="C38" s="55" t="s">
        <v>43</v>
      </c>
      <c r="D38" s="57">
        <v>1</v>
      </c>
      <c r="E38" s="57">
        <v>1</v>
      </c>
      <c r="F38" s="57">
        <v>1</v>
      </c>
      <c r="G38" s="57"/>
      <c r="H38" s="57">
        <v>1</v>
      </c>
      <c r="I38" s="57">
        <v>1</v>
      </c>
      <c r="J38" s="57">
        <v>1</v>
      </c>
      <c r="K38" s="57">
        <v>1</v>
      </c>
      <c r="L38" s="57">
        <v>1</v>
      </c>
      <c r="M38" s="57">
        <v>1</v>
      </c>
      <c r="N38" s="57">
        <v>1</v>
      </c>
      <c r="O38" s="57">
        <v>1</v>
      </c>
      <c r="P38" s="57"/>
      <c r="Q38" s="57">
        <v>1</v>
      </c>
      <c r="R38" s="57"/>
      <c r="S38" s="190"/>
      <c r="T38" s="56">
        <f t="shared" si="0"/>
        <v>12</v>
      </c>
    </row>
    <row r="39" spans="2:20" ht="41.25" customHeight="1">
      <c r="B39" s="290"/>
      <c r="C39" s="55" t="s">
        <v>79</v>
      </c>
      <c r="D39" s="57"/>
      <c r="E39" s="57">
        <v>1</v>
      </c>
      <c r="F39" s="57">
        <v>1</v>
      </c>
      <c r="G39" s="57"/>
      <c r="H39" s="57">
        <v>1</v>
      </c>
      <c r="I39" s="57">
        <v>1</v>
      </c>
      <c r="J39" s="57">
        <v>1</v>
      </c>
      <c r="K39" s="57"/>
      <c r="L39" s="57">
        <v>1</v>
      </c>
      <c r="M39" s="57">
        <v>1</v>
      </c>
      <c r="N39" s="57">
        <v>1</v>
      </c>
      <c r="O39" s="57"/>
      <c r="P39" s="57"/>
      <c r="Q39" s="57"/>
      <c r="R39" s="57"/>
      <c r="S39" s="190"/>
      <c r="T39" s="56">
        <f t="shared" si="0"/>
        <v>8</v>
      </c>
    </row>
    <row r="40" spans="2:20" ht="41.25" customHeight="1">
      <c r="B40" s="290"/>
      <c r="C40" s="55" t="s">
        <v>44</v>
      </c>
      <c r="D40" s="57">
        <v>1</v>
      </c>
      <c r="E40" s="57"/>
      <c r="F40" s="57"/>
      <c r="G40" s="57"/>
      <c r="H40" s="57"/>
      <c r="I40" s="57"/>
      <c r="J40" s="57"/>
      <c r="K40" s="57">
        <v>1</v>
      </c>
      <c r="L40" s="57"/>
      <c r="M40" s="57"/>
      <c r="N40" s="57"/>
      <c r="O40" s="57">
        <v>1</v>
      </c>
      <c r="P40" s="57"/>
      <c r="Q40" s="57">
        <v>1</v>
      </c>
      <c r="R40" s="57"/>
      <c r="S40" s="190"/>
      <c r="T40" s="56">
        <f t="shared" si="0"/>
        <v>4</v>
      </c>
    </row>
    <row r="41" spans="2:20" ht="41.25" customHeight="1">
      <c r="B41" s="290"/>
      <c r="C41" s="55" t="s">
        <v>45</v>
      </c>
      <c r="D41" s="57">
        <v>1</v>
      </c>
      <c r="E41" s="57">
        <v>1</v>
      </c>
      <c r="F41" s="57">
        <v>1</v>
      </c>
      <c r="G41" s="57"/>
      <c r="H41" s="57">
        <v>1</v>
      </c>
      <c r="I41" s="57"/>
      <c r="J41" s="57">
        <v>1</v>
      </c>
      <c r="K41" s="57">
        <v>1</v>
      </c>
      <c r="L41" s="57">
        <v>1</v>
      </c>
      <c r="M41" s="57">
        <v>1</v>
      </c>
      <c r="N41" s="57">
        <v>1</v>
      </c>
      <c r="O41" s="57">
        <v>1</v>
      </c>
      <c r="P41" s="57"/>
      <c r="Q41" s="57">
        <v>1</v>
      </c>
      <c r="R41" s="57"/>
      <c r="S41" s="190"/>
      <c r="T41" s="56">
        <f t="shared" si="0"/>
        <v>11</v>
      </c>
    </row>
    <row r="42" spans="3:20" ht="41.25" customHeight="1">
      <c r="C42" s="55" t="s">
        <v>389</v>
      </c>
      <c r="D42" s="57"/>
      <c r="E42" s="57"/>
      <c r="F42" s="57"/>
      <c r="G42" s="19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190"/>
      <c r="T42" s="56">
        <f t="shared" si="0"/>
        <v>0</v>
      </c>
    </row>
    <row r="43" spans="2:20" ht="41.25" customHeight="1">
      <c r="B43" s="290" t="s">
        <v>36</v>
      </c>
      <c r="C43" s="55" t="s">
        <v>80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190"/>
      <c r="T43" s="56">
        <f t="shared" si="0"/>
        <v>0</v>
      </c>
    </row>
    <row r="44" spans="2:20" ht="41.25" customHeight="1">
      <c r="B44" s="290"/>
      <c r="C44" s="55" t="s">
        <v>435</v>
      </c>
      <c r="D44" s="57">
        <v>1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57">
        <v>1</v>
      </c>
      <c r="K44" s="57">
        <v>1</v>
      </c>
      <c r="L44" s="57">
        <v>1</v>
      </c>
      <c r="M44" s="57">
        <v>3</v>
      </c>
      <c r="N44" s="57">
        <v>1</v>
      </c>
      <c r="O44" s="57">
        <v>1</v>
      </c>
      <c r="P44" s="57">
        <v>1</v>
      </c>
      <c r="Q44" s="57">
        <v>1</v>
      </c>
      <c r="R44" s="57"/>
      <c r="S44" s="190"/>
      <c r="T44" s="56">
        <f t="shared" si="0"/>
        <v>16</v>
      </c>
    </row>
    <row r="45" spans="3:20" ht="41.25" customHeight="1">
      <c r="C45" s="55" t="s">
        <v>207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190"/>
      <c r="T45" s="56">
        <f t="shared" si="0"/>
        <v>0</v>
      </c>
    </row>
    <row r="46" spans="3:20" ht="41.25" customHeight="1">
      <c r="C46" s="55" t="s">
        <v>208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190"/>
      <c r="T46" s="56">
        <f t="shared" si="0"/>
        <v>0</v>
      </c>
    </row>
    <row r="47" spans="3:20" ht="41.25" customHeight="1">
      <c r="C47" s="55" t="s">
        <v>46</v>
      </c>
      <c r="D47" s="57"/>
      <c r="E47" s="57">
        <v>1</v>
      </c>
      <c r="F47" s="57"/>
      <c r="G47" s="57">
        <v>1</v>
      </c>
      <c r="H47" s="57"/>
      <c r="I47" s="57"/>
      <c r="J47" s="57"/>
      <c r="K47" s="57"/>
      <c r="L47" s="57">
        <v>1</v>
      </c>
      <c r="M47" s="57"/>
      <c r="N47" s="57">
        <v>1</v>
      </c>
      <c r="O47" s="57"/>
      <c r="P47" s="57">
        <v>1</v>
      </c>
      <c r="Q47" s="57"/>
      <c r="R47" s="57"/>
      <c r="S47" s="190"/>
      <c r="T47" s="56">
        <f t="shared" si="0"/>
        <v>5</v>
      </c>
    </row>
    <row r="48" spans="3:20" ht="41.25" customHeight="1">
      <c r="C48" s="55" t="s">
        <v>47</v>
      </c>
      <c r="D48" s="57"/>
      <c r="E48" s="57"/>
      <c r="F48" s="57">
        <v>1</v>
      </c>
      <c r="G48" s="57">
        <v>3</v>
      </c>
      <c r="H48" s="57">
        <v>1</v>
      </c>
      <c r="I48" s="57"/>
      <c r="J48" s="57">
        <v>1</v>
      </c>
      <c r="K48" s="57"/>
      <c r="L48" s="57">
        <v>1</v>
      </c>
      <c r="M48" s="57"/>
      <c r="N48" s="57">
        <v>1</v>
      </c>
      <c r="O48" s="57"/>
      <c r="P48" s="57">
        <v>1</v>
      </c>
      <c r="Q48" s="57"/>
      <c r="R48" s="57"/>
      <c r="S48" s="190"/>
      <c r="T48" s="56">
        <f t="shared" si="0"/>
        <v>9</v>
      </c>
    </row>
    <row r="49" spans="3:20" ht="41.25" customHeight="1">
      <c r="C49" s="55" t="s">
        <v>48</v>
      </c>
      <c r="D49" s="57"/>
      <c r="E49" s="57"/>
      <c r="F49" s="57">
        <v>2</v>
      </c>
      <c r="G49" s="57">
        <v>3</v>
      </c>
      <c r="H49" s="57">
        <v>1</v>
      </c>
      <c r="I49" s="57"/>
      <c r="J49" s="57">
        <v>1</v>
      </c>
      <c r="K49" s="57"/>
      <c r="L49" s="57">
        <v>1</v>
      </c>
      <c r="M49" s="57"/>
      <c r="N49" s="57">
        <v>1</v>
      </c>
      <c r="O49" s="57"/>
      <c r="P49" s="57">
        <v>1</v>
      </c>
      <c r="Q49" s="57"/>
      <c r="R49" s="57"/>
      <c r="S49" s="190"/>
      <c r="T49" s="56">
        <f t="shared" si="0"/>
        <v>10</v>
      </c>
    </row>
    <row r="50" spans="3:20" ht="41.25" customHeight="1">
      <c r="C50" s="55" t="s">
        <v>211</v>
      </c>
      <c r="D50" s="57"/>
      <c r="E50" s="57"/>
      <c r="F50" s="57"/>
      <c r="G50" s="57">
        <v>1</v>
      </c>
      <c r="H50" s="57"/>
      <c r="I50" s="57"/>
      <c r="J50" s="57">
        <v>1</v>
      </c>
      <c r="K50" s="57"/>
      <c r="L50" s="57"/>
      <c r="M50" s="57"/>
      <c r="N50" s="57"/>
      <c r="O50" s="57"/>
      <c r="P50" s="57">
        <v>1</v>
      </c>
      <c r="Q50" s="57"/>
      <c r="R50" s="57"/>
      <c r="S50" s="190"/>
      <c r="T50" s="56">
        <f t="shared" si="0"/>
        <v>3</v>
      </c>
    </row>
    <row r="51" spans="3:20" ht="41.25" customHeight="1">
      <c r="C51" s="55" t="s">
        <v>212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190"/>
      <c r="T51" s="56">
        <f t="shared" si="0"/>
        <v>0</v>
      </c>
    </row>
    <row r="52" spans="3:20" ht="41.25" customHeight="1">
      <c r="C52" s="55" t="s">
        <v>213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190"/>
      <c r="T52" s="56">
        <f t="shared" si="0"/>
        <v>0</v>
      </c>
    </row>
    <row r="53" spans="3:20" ht="41.25" customHeight="1">
      <c r="C53" s="55" t="s">
        <v>214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190"/>
      <c r="T53" s="56">
        <f t="shared" si="0"/>
        <v>0</v>
      </c>
    </row>
    <row r="54" spans="3:20" ht="41.25" customHeight="1">
      <c r="C54" s="55" t="s">
        <v>49</v>
      </c>
      <c r="D54" s="57"/>
      <c r="E54" s="57"/>
      <c r="F54" s="57">
        <v>2</v>
      </c>
      <c r="G54" s="57">
        <v>3</v>
      </c>
      <c r="H54" s="57"/>
      <c r="I54" s="57"/>
      <c r="J54" s="57">
        <v>1</v>
      </c>
      <c r="K54" s="57"/>
      <c r="L54" s="57"/>
      <c r="M54" s="57"/>
      <c r="N54" s="57"/>
      <c r="O54" s="57"/>
      <c r="P54" s="57">
        <v>2</v>
      </c>
      <c r="Q54" s="57"/>
      <c r="R54" s="57"/>
      <c r="S54" s="190"/>
      <c r="T54" s="56">
        <f t="shared" si="0"/>
        <v>8</v>
      </c>
    </row>
    <row r="55" spans="3:20" ht="41.25" customHeight="1">
      <c r="C55" s="55" t="s">
        <v>215</v>
      </c>
      <c r="D55" s="57"/>
      <c r="E55" s="57"/>
      <c r="F55" s="57"/>
      <c r="G55" s="57">
        <v>1</v>
      </c>
      <c r="H55" s="57"/>
      <c r="I55" s="57"/>
      <c r="J55" s="57"/>
      <c r="K55" s="57"/>
      <c r="L55" s="57"/>
      <c r="M55" s="57"/>
      <c r="N55" s="57"/>
      <c r="O55" s="57"/>
      <c r="P55" s="57">
        <v>1</v>
      </c>
      <c r="Q55" s="57"/>
      <c r="R55" s="57"/>
      <c r="S55" s="190"/>
      <c r="T55" s="56">
        <f t="shared" si="0"/>
        <v>2</v>
      </c>
    </row>
    <row r="56" spans="3:20" ht="41.25" customHeight="1">
      <c r="C56" s="55" t="s">
        <v>216</v>
      </c>
      <c r="D56" s="57"/>
      <c r="E56" s="57"/>
      <c r="F56" s="57"/>
      <c r="G56" s="57">
        <v>1</v>
      </c>
      <c r="H56" s="57"/>
      <c r="I56" s="57"/>
      <c r="J56" s="57"/>
      <c r="K56" s="57"/>
      <c r="L56" s="57"/>
      <c r="M56" s="57"/>
      <c r="N56" s="57"/>
      <c r="O56" s="57"/>
      <c r="P56" s="57">
        <v>1</v>
      </c>
      <c r="Q56" s="57"/>
      <c r="R56" s="57"/>
      <c r="S56" s="190"/>
      <c r="T56" s="56">
        <f t="shared" si="0"/>
        <v>2</v>
      </c>
    </row>
    <row r="57" spans="3:20" ht="41.25" customHeight="1">
      <c r="C57" s="55" t="s">
        <v>436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190"/>
      <c r="T57" s="56">
        <f t="shared" si="0"/>
        <v>0</v>
      </c>
    </row>
    <row r="58" spans="3:20" ht="41.25" customHeight="1">
      <c r="C58" s="55" t="s">
        <v>217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90"/>
      <c r="T58" s="56">
        <f t="shared" si="0"/>
        <v>0</v>
      </c>
    </row>
    <row r="59" spans="3:20" ht="41.25" customHeight="1">
      <c r="C59" s="55" t="s">
        <v>218</v>
      </c>
      <c r="D59" s="57"/>
      <c r="E59" s="57"/>
      <c r="F59" s="57"/>
      <c r="G59" s="57">
        <v>3</v>
      </c>
      <c r="H59" s="57">
        <v>1</v>
      </c>
      <c r="I59" s="57"/>
      <c r="J59" s="57"/>
      <c r="K59" s="57"/>
      <c r="L59" s="57">
        <v>1</v>
      </c>
      <c r="M59" s="57"/>
      <c r="N59" s="57">
        <v>1</v>
      </c>
      <c r="O59" s="57"/>
      <c r="P59" s="57">
        <v>1</v>
      </c>
      <c r="Q59" s="57"/>
      <c r="R59" s="57"/>
      <c r="S59" s="190"/>
      <c r="T59" s="56">
        <f t="shared" si="0"/>
        <v>7</v>
      </c>
    </row>
    <row r="60" spans="3:20" ht="41.25" customHeight="1">
      <c r="C60" s="55" t="s">
        <v>219</v>
      </c>
      <c r="D60" s="57"/>
      <c r="E60" s="57"/>
      <c r="F60" s="57"/>
      <c r="G60" s="57">
        <v>1</v>
      </c>
      <c r="H60" s="57"/>
      <c r="I60" s="57"/>
      <c r="J60" s="57"/>
      <c r="K60" s="57"/>
      <c r="L60" s="57"/>
      <c r="M60" s="57"/>
      <c r="N60" s="57"/>
      <c r="O60" s="57"/>
      <c r="P60" s="57">
        <v>1</v>
      </c>
      <c r="Q60" s="57"/>
      <c r="R60" s="57"/>
      <c r="S60" s="190"/>
      <c r="T60" s="56">
        <f t="shared" si="0"/>
        <v>2</v>
      </c>
    </row>
    <row r="61" spans="3:20" ht="41.25" customHeight="1">
      <c r="C61" s="55" t="s">
        <v>220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190"/>
      <c r="T61" s="56">
        <f t="shared" si="0"/>
        <v>0</v>
      </c>
    </row>
    <row r="62" spans="3:20" ht="41.25" customHeight="1">
      <c r="C62" s="55" t="s">
        <v>221</v>
      </c>
      <c r="D62" s="57"/>
      <c r="E62" s="57"/>
      <c r="F62" s="57">
        <v>2</v>
      </c>
      <c r="G62" s="57"/>
      <c r="H62" s="57">
        <v>1</v>
      </c>
      <c r="I62" s="57"/>
      <c r="J62" s="57">
        <v>1</v>
      </c>
      <c r="K62" s="57"/>
      <c r="L62" s="57">
        <v>1</v>
      </c>
      <c r="M62" s="57"/>
      <c r="N62" s="57">
        <v>1</v>
      </c>
      <c r="O62" s="57"/>
      <c r="P62" s="57">
        <v>1</v>
      </c>
      <c r="Q62" s="57"/>
      <c r="R62" s="57"/>
      <c r="S62" s="190"/>
      <c r="T62" s="56">
        <f t="shared" si="0"/>
        <v>7</v>
      </c>
    </row>
    <row r="63" spans="3:20" ht="41.25" customHeight="1">
      <c r="C63" s="55" t="s">
        <v>222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190"/>
      <c r="T63" s="56">
        <f t="shared" si="0"/>
        <v>0</v>
      </c>
    </row>
    <row r="64" spans="3:20" ht="41.25" customHeight="1">
      <c r="C64" s="55" t="s">
        <v>223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190"/>
      <c r="T64" s="56">
        <f t="shared" si="0"/>
        <v>0</v>
      </c>
    </row>
    <row r="65" spans="3:20" ht="41.25" customHeight="1">
      <c r="C65" s="55" t="s">
        <v>224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190"/>
      <c r="T65" s="56">
        <f t="shared" si="0"/>
        <v>0</v>
      </c>
    </row>
    <row r="66" spans="3:20" ht="41.25" customHeight="1">
      <c r="C66" s="55" t="s">
        <v>82</v>
      </c>
      <c r="D66" s="57"/>
      <c r="E66" s="57">
        <v>1</v>
      </c>
      <c r="F66" s="57">
        <v>1</v>
      </c>
      <c r="G66" s="57"/>
      <c r="H66" s="57">
        <v>1</v>
      </c>
      <c r="I66" s="57"/>
      <c r="J66" s="57">
        <v>1</v>
      </c>
      <c r="K66" s="57"/>
      <c r="L66" s="57">
        <v>1</v>
      </c>
      <c r="M66" s="57"/>
      <c r="N66" s="57">
        <v>1</v>
      </c>
      <c r="O66" s="57"/>
      <c r="P66" s="57"/>
      <c r="Q66" s="57"/>
      <c r="R66" s="57"/>
      <c r="S66" s="190"/>
      <c r="T66" s="56">
        <f t="shared" si="0"/>
        <v>6</v>
      </c>
    </row>
  </sheetData>
  <sheetProtection selectLockedCells="1" selectUnlockedCells="1"/>
  <mergeCells count="10">
    <mergeCell ref="B43:B44"/>
    <mergeCell ref="D2:I2"/>
    <mergeCell ref="L2:N2"/>
    <mergeCell ref="L4:O4"/>
    <mergeCell ref="P4:Q4"/>
    <mergeCell ref="Y5:AB5"/>
    <mergeCell ref="B8:B9"/>
    <mergeCell ref="B14:B15"/>
    <mergeCell ref="B30:B35"/>
    <mergeCell ref="B38:B41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Admin</cp:lastModifiedBy>
  <dcterms:created xsi:type="dcterms:W3CDTF">2017-12-07T19:45:16Z</dcterms:created>
  <dcterms:modified xsi:type="dcterms:W3CDTF">2017-12-10T15:43:54Z</dcterms:modified>
  <cp:category/>
  <cp:version/>
  <cp:contentType/>
  <cp:contentStatus/>
</cp:coreProperties>
</file>